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195" windowHeight="7935" activeTab="6"/>
  </bookViews>
  <sheets>
    <sheet name="Anexo 10" sheetId="1" r:id="rId1"/>
    <sheet name="Anexo 11" sheetId="2" r:id="rId2"/>
    <sheet name="Anexo 12" sheetId="3" r:id="rId3"/>
    <sheet name="Anexo 13" sheetId="4" r:id="rId4"/>
    <sheet name="Anexo 14" sheetId="5" r:id="rId5"/>
    <sheet name="Anexo 15" sheetId="6" r:id="rId6"/>
    <sheet name="Anexo 16" sheetId="7" r:id="rId7"/>
  </sheets>
  <definedNames>
    <definedName name="_xlnm._FilterDatabase" localSheetId="4" hidden="1">'Anexo 14'!$B$13:$J$13</definedName>
    <definedName name="_xlnm.Print_Area" localSheetId="0">'Anexo 10'!$A$1:$Q$39</definedName>
    <definedName name="_xlnm.Print_Area" localSheetId="1">'Anexo 11'!$B$1:$I$45</definedName>
    <definedName name="_xlnm.Print_Area" localSheetId="2">'Anexo 12'!$B$1:$J$104</definedName>
    <definedName name="_xlnm.Print_Area" localSheetId="3">'Anexo 13'!$B$2:$G$38</definedName>
    <definedName name="_xlnm.Print_Area" localSheetId="4">'Anexo 14'!$B$2:$J$44</definedName>
    <definedName name="_xlnm.Print_Area" localSheetId="5">'Anexo 15'!$B$1:$G$48</definedName>
    <definedName name="_xlnm.Print_Area" localSheetId="6">'Anexo 16'!$B$1:$I$75</definedName>
    <definedName name="_xlnm.Print_Titles" localSheetId="0">'Anexo 10'!$1:$10</definedName>
    <definedName name="_xlnm.Print_Titles" localSheetId="1">'Anexo 11'!$1:$12</definedName>
    <definedName name="_xlnm.Print_Titles" localSheetId="2">'Anexo 12'!$1:$11</definedName>
    <definedName name="_xlnm.Print_Titles" localSheetId="5">'Anexo 15'!$2:$13</definedName>
    <definedName name="_xlnm.Print_Titles" localSheetId="6">'Anexo 16'!$1:$9</definedName>
  </definedNames>
  <calcPr fullCalcOnLoad="1"/>
</workbook>
</file>

<file path=xl/sharedStrings.xml><?xml version="1.0" encoding="utf-8"?>
<sst xmlns="http://schemas.openxmlformats.org/spreadsheetml/2006/main" count="852" uniqueCount="457">
  <si>
    <t>UNIDAD DE FISCALIZACIÓN DE LOS RECURSOS DE LOS PARTIDOS POLÍTICOS</t>
  </si>
  <si>
    <t>INFORME ANUAL 2007</t>
  </si>
  <si>
    <t>INTEGRACIÓN DE SALDOS AL 31 DE DICIEMBRE DE 2007</t>
  </si>
  <si>
    <t>QUE REPORTAN SALDOS CON ANTIGÜEDAD MAYOR A UN AÑO</t>
  </si>
  <si>
    <t>CUENTA:   103-1030</t>
  </si>
  <si>
    <t>NOMBRE:</t>
  </si>
  <si>
    <t>DEUDORES DIVERSOS</t>
  </si>
  <si>
    <t>CUENTA</t>
  </si>
  <si>
    <t>NOMBRE</t>
  </si>
  <si>
    <t>CARGOS</t>
  </si>
  <si>
    <t>ABONOS</t>
  </si>
  <si>
    <t>COMITÉ EJECUTIVO NACIONAL</t>
  </si>
  <si>
    <t>103-1030-102-018</t>
  </si>
  <si>
    <t>LARA LEON EDITH ADRIANA</t>
  </si>
  <si>
    <t>103-1030-102-029</t>
  </si>
  <si>
    <t>LUGO GIL HUMBERTO</t>
  </si>
  <si>
    <t>103-1030-102-032</t>
  </si>
  <si>
    <t xml:space="preserve">JASSO PATRICIA </t>
  </si>
  <si>
    <t>103-1030-103-005</t>
  </si>
  <si>
    <t>BEJAR RUIZ JUAN MANUEL</t>
  </si>
  <si>
    <t>103-1030-113-025</t>
  </si>
  <si>
    <t>CHICO HERRERA MIGUEL ANGEL</t>
  </si>
  <si>
    <t>103-1030-114-022</t>
  </si>
  <si>
    <t>SANTIAGO RAMIREZ CESAR AUGUSTO</t>
  </si>
  <si>
    <t>103-1030-116-004</t>
  </si>
  <si>
    <t>CUOTAS ESTATUTUARIAS</t>
  </si>
  <si>
    <t>103-1030-116-031</t>
  </si>
  <si>
    <t>CASTILLO SILVA MARIA ELENA</t>
  </si>
  <si>
    <t>103-1030-116-042</t>
  </si>
  <si>
    <t>LEYTE VAZQUEZ SANDRA CAROLINA</t>
  </si>
  <si>
    <t>103-1030-116-050</t>
  </si>
  <si>
    <t>RODRÍGUEZ ESPINOZA GUADALUPE</t>
  </si>
  <si>
    <t>103-1030-116-057</t>
  </si>
  <si>
    <t>CASTELLANOS BETANCOURT SILVIA</t>
  </si>
  <si>
    <t>103-1030-116-061</t>
  </si>
  <si>
    <t>JIMENEZ SORIA LUIS GUILLERMO</t>
  </si>
  <si>
    <t>103-1030-116-062</t>
  </si>
  <si>
    <t>ARELLANO SANCHEZ UBALDO</t>
  </si>
  <si>
    <t>103-1030-116-066</t>
  </si>
  <si>
    <t>LUCIO SOLIS HECTOR</t>
  </si>
  <si>
    <t>103-1030-116-072</t>
  </si>
  <si>
    <t>MORENO LUCHO FAUSTINO</t>
  </si>
  <si>
    <t>103-1030-116-074</t>
  </si>
  <si>
    <t>CARAMES SANTIAGO SARA</t>
  </si>
  <si>
    <t>103-1030-116-083</t>
  </si>
  <si>
    <t>RODRÍGUEZ DOMINGUEZ PABLO</t>
  </si>
  <si>
    <t>103-1030-116-084</t>
  </si>
  <si>
    <t>DE LA FUENTE SARMINA LAURA</t>
  </si>
  <si>
    <t>TOTAL CEN</t>
  </si>
  <si>
    <t>COMITÉS DIRECTIVOS ESTATALES</t>
  </si>
  <si>
    <t>DISTRITO FEDERAL</t>
  </si>
  <si>
    <t>103-1030-001</t>
  </si>
  <si>
    <t>CASARRUBIAS DÁVILA DAVID</t>
  </si>
  <si>
    <t>103-1030-002</t>
  </si>
  <si>
    <t>DAVID MENDOZA REYNOSO</t>
  </si>
  <si>
    <t>TOTAL</t>
  </si>
  <si>
    <t>GUANAJUATO</t>
  </si>
  <si>
    <t>AEROVÍAS DE MÉXICO S.A. DE C.V.</t>
  </si>
  <si>
    <t>TOTAL CDE'S</t>
  </si>
  <si>
    <t>GRAN TOTAL DEUDORES DIVERSOS</t>
  </si>
  <si>
    <t>RECUPERADO EN 2008</t>
  </si>
  <si>
    <t>REFERENCIA</t>
  </si>
  <si>
    <t>(4)(*)</t>
  </si>
  <si>
    <t>(1)</t>
  </si>
  <si>
    <t>(4)</t>
  </si>
  <si>
    <t>AGUASCALIENTES</t>
  </si>
  <si>
    <t>103-1032-003</t>
  </si>
  <si>
    <t>JORGE ORTÍZ GALLEGOS</t>
  </si>
  <si>
    <t>BAJA CALIFORNIA SUR</t>
  </si>
  <si>
    <t>103-1032-001</t>
  </si>
  <si>
    <t>MANUEL MACKLIS FISHER</t>
  </si>
  <si>
    <t>103-1032-002</t>
  </si>
  <si>
    <t>IRMA MERCEDES LÓPEZ PEÑUÑURI</t>
  </si>
  <si>
    <t>103-1032-005</t>
  </si>
  <si>
    <t>SILVIA PUPPO</t>
  </si>
  <si>
    <t>103-1032-006</t>
  </si>
  <si>
    <t>RUBEN CARBALLO</t>
  </si>
  <si>
    <t>CHIAPAS</t>
  </si>
  <si>
    <t>HOMERO CORZO ESPINOSA</t>
  </si>
  <si>
    <t>VÁZQUEZ PAOLOMEQUE COSME</t>
  </si>
  <si>
    <t>LEYVER MARTÍNEZ GONZÁLEZ</t>
  </si>
  <si>
    <t>AMADOR RODRÍGUEZ LEYARISTI</t>
  </si>
  <si>
    <t>GUERRERO</t>
  </si>
  <si>
    <t>ARISTE ORGANIZ BARRIENTOS</t>
  </si>
  <si>
    <t>BALTAZAR CESARES LOCIA</t>
  </si>
  <si>
    <t>RAUL RAMÍREZ GALLARDO</t>
  </si>
  <si>
    <t>103-1032-004</t>
  </si>
  <si>
    <t>MIGUEL ÁNGEL LÓPEZ DÁVILA</t>
  </si>
  <si>
    <t>PARTIDO REVOLUCIONARIO INSTITUCIONAL</t>
  </si>
  <si>
    <t>GERARDO LARA VILLA</t>
  </si>
  <si>
    <t>103-1032-007</t>
  </si>
  <si>
    <t>ARTURO RODRÍGUEZ PASTOR</t>
  </si>
  <si>
    <t>103-1032-008</t>
  </si>
  <si>
    <t>WILLY REYES RAMOS</t>
  </si>
  <si>
    <t>103-1032-009</t>
  </si>
  <si>
    <t>KARLO MISAEL LÓPEZ DOMÍNGUEZ</t>
  </si>
  <si>
    <t>103-1032-010</t>
  </si>
  <si>
    <t>SERGIO ADRIÁN MOTA PINEDA</t>
  </si>
  <si>
    <t>103-1032-011</t>
  </si>
  <si>
    <t>LUIS RAMÓN ROMERO ITURBURU</t>
  </si>
  <si>
    <t>103-1032-012</t>
  </si>
  <si>
    <t>JAVIER FRANCISCO REYES</t>
  </si>
  <si>
    <t>103-1032-013</t>
  </si>
  <si>
    <t>ROSARIO SANTANA CAMPOS</t>
  </si>
  <si>
    <t>103-1032-014</t>
  </si>
  <si>
    <t>VIRGINIA JIMÉNEZ HIDALGO</t>
  </si>
  <si>
    <t>103-1032-015</t>
  </si>
  <si>
    <t>AURORA L. ZAMORA SAN JUAN</t>
  </si>
  <si>
    <t>103-1032-016</t>
  </si>
  <si>
    <t>ANGEL RAMÍREZ CORTÉS</t>
  </si>
  <si>
    <t>JALISCO</t>
  </si>
  <si>
    <t>RAÚL NUÑEZ ACEVES</t>
  </si>
  <si>
    <t>JAVIER GALVÁN GUERRERO</t>
  </si>
  <si>
    <t>MORELOS</t>
  </si>
  <si>
    <t>MIGUEL ANGEL SALGASO ULLOA</t>
  </si>
  <si>
    <t xml:space="preserve">ALEJANDRO MARTINEZ MORGADO </t>
  </si>
  <si>
    <t>QUERÉTARO</t>
  </si>
  <si>
    <t>JESÚS ESTEBAN VIZCAYA</t>
  </si>
  <si>
    <t>SERGIO ZENIL SÁNCHEZ</t>
  </si>
  <si>
    <t>MALDONADO WILLIS EDUARDO</t>
  </si>
  <si>
    <t>SAN LUIS POTOSÍ</t>
  </si>
  <si>
    <t xml:space="preserve">MARTHA GARCIA COGHLAN </t>
  </si>
  <si>
    <t>ALEJANDRA ZUÑIGA</t>
  </si>
  <si>
    <t>ROSENDO SÁNCHEZ IBARRA</t>
  </si>
  <si>
    <t>TLAXCALA</t>
  </si>
  <si>
    <t xml:space="preserve">CARLOS CRUZ REYES </t>
  </si>
  <si>
    <t>ZACATECAS</t>
  </si>
  <si>
    <t xml:space="preserve">ARGOMANIZ REALZOLA PEDRO </t>
  </si>
  <si>
    <t>BERNAL GALLEGOS HECTOR ARTURO</t>
  </si>
  <si>
    <t xml:space="preserve">ORTIZ SÁNCHEZ ARTURO </t>
  </si>
  <si>
    <t xml:space="preserve">CALDERON MONTOYA FRANCISCO </t>
  </si>
  <si>
    <t>CRUZ ALVAREZ ALINDA FRANCISCA</t>
  </si>
  <si>
    <t xml:space="preserve">J. ANGEL LLAMAS RIVAS </t>
  </si>
  <si>
    <t xml:space="preserve">HORACIO HERNANDEZ MEDINA </t>
  </si>
  <si>
    <t xml:space="preserve">RIOS GOMEZ ANTONIO </t>
  </si>
  <si>
    <t xml:space="preserve">GUILLERMO MURILLO GALINDO </t>
  </si>
  <si>
    <t xml:space="preserve">LILIA PEREZ ROBLES </t>
  </si>
  <si>
    <t xml:space="preserve">VELAZQUEZ VACIO ERIKA DEL CARMEN </t>
  </si>
  <si>
    <t>LAURA ANGELICA HERRERA MARQUEZ</t>
  </si>
  <si>
    <t>ARTURO ORTÍZ SÁNCHEZ</t>
  </si>
  <si>
    <t>GILBERTO DE LA RIVA SÁNCHEZ</t>
  </si>
  <si>
    <t>LEODEGARIO VARELA GONZALEZ</t>
  </si>
  <si>
    <t xml:space="preserve">JUAN FRANCISCO VAZQUEZ CORONEL </t>
  </si>
  <si>
    <t>103-1032-018</t>
  </si>
  <si>
    <t>JESÚS ANGULO GOMEZ</t>
  </si>
  <si>
    <t>103-1032-019</t>
  </si>
  <si>
    <t xml:space="preserve">JESÚS ARMANDO ORNELAS CEBALLOS </t>
  </si>
  <si>
    <t>103-1032-020</t>
  </si>
  <si>
    <t xml:space="preserve">LUCIA MARIBEL TRINIDAD ESQUIVEL </t>
  </si>
  <si>
    <t>103-1032-021</t>
  </si>
  <si>
    <t>ANTONIO TORRES LÓPEZ</t>
  </si>
  <si>
    <t>103-1032-022</t>
  </si>
  <si>
    <t xml:space="preserve">JOSÉ RODRIGUEZ ELIAS ACEVEDO </t>
  </si>
  <si>
    <t>ORGANIZACIONES ADHERENTES Y FUNDACIONES</t>
  </si>
  <si>
    <t>CONFEDERACIÓN NACIONAL DE ORGANIZACIONES POPULARES</t>
  </si>
  <si>
    <t>JOSÉ L. SILVA RIVERA</t>
  </si>
  <si>
    <t>DEMOCRACIA 2000</t>
  </si>
  <si>
    <t>FELICIANO NIEVES VELÁSQUEZ</t>
  </si>
  <si>
    <t>TOTAL OA´S Y FUNDACIONES</t>
  </si>
  <si>
    <t>GRAN TOTAL  GASTOS POR COMPROBAR</t>
  </si>
  <si>
    <t>GASTOS POR COMPROBAR</t>
  </si>
  <si>
    <t>CUENTA:   103-1032</t>
  </si>
  <si>
    <t>(3)</t>
  </si>
  <si>
    <t>(2)</t>
  </si>
  <si>
    <t>(1)(3)</t>
  </si>
  <si>
    <t>TOTAL SALDOS QUE CUENTAN CON ANTIGÜEDAD MAYOR A 1 AÑO PENDIENTES DE RECUPERAR</t>
  </si>
  <si>
    <t>CUENTA:   103-1034</t>
  </si>
  <si>
    <t>103-1034-102-056</t>
  </si>
  <si>
    <t>PEQUEÑO GARCIA TITO AUGUSTO</t>
  </si>
  <si>
    <t>103-1034-102-067</t>
  </si>
  <si>
    <t>DOMINGUEZ RODRÍGUEZ FLORENTINO</t>
  </si>
  <si>
    <t>103-1034-102-069</t>
  </si>
  <si>
    <t>LAGOS INORIZA RAFAEL</t>
  </si>
  <si>
    <t>103-1034-102-092</t>
  </si>
  <si>
    <t>103-1034-105-006</t>
  </si>
  <si>
    <t>LAJOUS VARGAS ROBERTA</t>
  </si>
  <si>
    <t>103-1034-105-008</t>
  </si>
  <si>
    <t>ZEGBE SANEN ALFONSO</t>
  </si>
  <si>
    <t>103-1034-108-084</t>
  </si>
  <si>
    <t>MARTINEZ CHAVARRIA SERGIO</t>
  </si>
  <si>
    <t>103-1034-113-003</t>
  </si>
  <si>
    <t>ARVIZU LARA ORLANDO</t>
  </si>
  <si>
    <t>103-1034-114-033</t>
  </si>
  <si>
    <t>GUTIERREZ RUIZ MANUEL</t>
  </si>
  <si>
    <t>103-1034-114-121</t>
  </si>
  <si>
    <t>DEL POZO GARCIA GUILLERMO</t>
  </si>
  <si>
    <t>103-1034-114-135</t>
  </si>
  <si>
    <t>VALENCIA DOMÍNGUEZ OSCAR ADÁN</t>
  </si>
  <si>
    <t>103-1034-115-044</t>
  </si>
  <si>
    <t>REYES CASTORENA MA. DEL SOCORRO</t>
  </si>
  <si>
    <t>103-1034-115-050</t>
  </si>
  <si>
    <t>CASTRO RUIZ SOFÍA</t>
  </si>
  <si>
    <t>103-1034-115-055</t>
  </si>
  <si>
    <t>ROMERO GARCÍA OMAR</t>
  </si>
  <si>
    <t>103-1034-116-015</t>
  </si>
  <si>
    <t>103-1034-116-037</t>
  </si>
  <si>
    <t>JIMENEZ SOLÍS ARTURO</t>
  </si>
  <si>
    <t>103-1034-116-039</t>
  </si>
  <si>
    <t>MARTINEZ DIAZ JOAQUIN</t>
  </si>
  <si>
    <t>103-1034-116-050</t>
  </si>
  <si>
    <t>VALDEZ SANCHEZ GUILLERMO</t>
  </si>
  <si>
    <t>103-1034-116-052</t>
  </si>
  <si>
    <t>RAMIREZ MENDOZA RAFAEL</t>
  </si>
  <si>
    <t>103-1034-116-069</t>
  </si>
  <si>
    <t>GARCÍA SALAZAR ROGELIO</t>
  </si>
  <si>
    <t>103-1034-116-078</t>
  </si>
  <si>
    <t>MAGAÑA TREJO VICTOR HUGO</t>
  </si>
  <si>
    <t>103-1034-117-029</t>
  </si>
  <si>
    <t>MENDOZA MARQUES JOSE LUIS</t>
  </si>
  <si>
    <t>103-1034-315-003</t>
  </si>
  <si>
    <t>GARCIA RICO ARACELI</t>
  </si>
  <si>
    <t>GRAN TOTAL  VIÁTICOS POR COMPROBAR</t>
  </si>
  <si>
    <t>CUENTA:   103-1038</t>
  </si>
  <si>
    <t>CAMPAÑA LOCAL</t>
  </si>
  <si>
    <t>103-1038-001</t>
  </si>
  <si>
    <t>ALFONSO GONZÁLEZ ROMERO</t>
  </si>
  <si>
    <t>103-1038-002</t>
  </si>
  <si>
    <t>RADIO SISTEMA SUROESTE S.A. DE C.V.</t>
  </si>
  <si>
    <t>103-1038-003</t>
  </si>
  <si>
    <t>UNIV AUTÓNOMA DE GUADALAJARA</t>
  </si>
  <si>
    <t>103-1038-004</t>
  </si>
  <si>
    <t>MISIÓN GUADALAJARA</t>
  </si>
  <si>
    <t>103-1038-005</t>
  </si>
  <si>
    <t>IMPREJAL, S.A. DE C.V.</t>
  </si>
  <si>
    <t>103-1038-006</t>
  </si>
  <si>
    <t>DTTO. I</t>
  </si>
  <si>
    <t>103-1038-007</t>
  </si>
  <si>
    <t>DTTO. III</t>
  </si>
  <si>
    <t>103-1038-008</t>
  </si>
  <si>
    <t>DTTO. IV</t>
  </si>
  <si>
    <t>103-1038-009</t>
  </si>
  <si>
    <t>DTTO. V</t>
  </si>
  <si>
    <t>103-1038-010</t>
  </si>
  <si>
    <t>DTTO. VII</t>
  </si>
  <si>
    <t>103-1038-011</t>
  </si>
  <si>
    <t>DTTO. IX</t>
  </si>
  <si>
    <t>103-1038-012</t>
  </si>
  <si>
    <t>DTTO. X</t>
  </si>
  <si>
    <t>103-1038-013</t>
  </si>
  <si>
    <t>DTTO. XII</t>
  </si>
  <si>
    <t>103-1038-014</t>
  </si>
  <si>
    <t>DTTO. XIII</t>
  </si>
  <si>
    <t>103-1038-015</t>
  </si>
  <si>
    <t>DTTO. XIV</t>
  </si>
  <si>
    <t>103-1038-016</t>
  </si>
  <si>
    <t>DTTO. XV</t>
  </si>
  <si>
    <t>103-1038-017</t>
  </si>
  <si>
    <t>DTTO. XVI</t>
  </si>
  <si>
    <t>103-1038-018</t>
  </si>
  <si>
    <t>DTTO. XVII</t>
  </si>
  <si>
    <t>103-1038-019</t>
  </si>
  <si>
    <t>DTTO. XIX</t>
  </si>
  <si>
    <t>103-1038-020</t>
  </si>
  <si>
    <t>CAMP. GOBERNADOR CTA. 0053</t>
  </si>
  <si>
    <t>103-1038-021</t>
  </si>
  <si>
    <t>LETICIA FLORES RODRÍGUEZ</t>
  </si>
  <si>
    <t>103-1038-022</t>
  </si>
  <si>
    <t>ARTURO ZAMORA JIMENEZ</t>
  </si>
  <si>
    <t>103-1038-023</t>
  </si>
  <si>
    <t>ANTONIO LOERA JIMÉNEZ</t>
  </si>
  <si>
    <t>103-1038-024</t>
  </si>
  <si>
    <t>PUBLICIDAD E ILUMINACIÓN</t>
  </si>
  <si>
    <t>103-1038-025</t>
  </si>
  <si>
    <t>IMAZ GRAFICOS, S.A. DE C.V.</t>
  </si>
  <si>
    <t>103-1038-026</t>
  </si>
  <si>
    <t>JUAN P. SALCEDO SILVA</t>
  </si>
  <si>
    <t>103-1038-027</t>
  </si>
  <si>
    <t>ARTURO ARMENTA VAZQUEZ</t>
  </si>
  <si>
    <t>GRAN TOTAL  CAMPAÑA LOCAL</t>
  </si>
  <si>
    <t>CUENTA:   108-0000</t>
  </si>
  <si>
    <t>ANTICIPO A PROVEEDORES</t>
  </si>
  <si>
    <t>108-1080-044</t>
  </si>
  <si>
    <t>TESORERIA DEL GOBIERNO DEL D.F.</t>
  </si>
  <si>
    <t>108-1080-048</t>
  </si>
  <si>
    <t>ROJAS GUTIERREZ RAUL</t>
  </si>
  <si>
    <t>108-1080-065</t>
  </si>
  <si>
    <t>URQUIETA BETANZOS JENNY</t>
  </si>
  <si>
    <t>108-1080-001</t>
  </si>
  <si>
    <t>JOSE BRISEÑO GODINEZ</t>
  </si>
  <si>
    <t>108-1080-002</t>
  </si>
  <si>
    <t>PRO ORTÍZ MARIA ESTHER</t>
  </si>
  <si>
    <t>PROMOCIONES Y CONSTRUCCIONES FUTURA</t>
  </si>
  <si>
    <t>108-1080-003</t>
  </si>
  <si>
    <t>VIAJES MAZZOCCO S.A. DE C.V.</t>
  </si>
  <si>
    <t>GRAN TOTAL ANTICIPO A PROVEEDORES</t>
  </si>
  <si>
    <t>ICADEP</t>
  </si>
  <si>
    <t>BEARRIZ S.A. DE C.V.</t>
  </si>
  <si>
    <t>GRAN TOTAL  ANTICIPO A PROVEEDORES</t>
  </si>
  <si>
    <t>(5)</t>
  </si>
  <si>
    <t>(6)</t>
  </si>
  <si>
    <t>(7)</t>
  </si>
  <si>
    <t>LUCIANO MARTÍNEZ OLVERA</t>
  </si>
  <si>
    <t>RECUPERADO EN 2006 NO REGISTRADO (ENTREGADO CON ALCANCE ESCRITO SF/0496/08)</t>
  </si>
  <si>
    <t>RECUPERADO EN 2008                        (ENTREGADO CON ALCANCE ESCRITO SF/0496/08)</t>
  </si>
  <si>
    <t>(8)</t>
  </si>
  <si>
    <t>(9)</t>
  </si>
  <si>
    <t>INTEGRACIÓN DE CUENTAS POR COBRAR, ANTICIPOS PARA GASTOS Y ANTICIPO A PROVEEDORES</t>
  </si>
  <si>
    <t>INTEGRACION DE SALDOS PENDIENTES DE COBRO AL 31 DE DICIEMBRE DE 2007</t>
  </si>
  <si>
    <t>ADEUDOS SALDO INICIAL ENERO 2007</t>
  </si>
  <si>
    <t>MOVIMIENTOS CORRESPONDIENTES A 2007</t>
  </si>
  <si>
    <t>SALDO AL 31 DE DICIEMBRE DE 2007       M=(G+H+I+L)</t>
  </si>
  <si>
    <t>SALDOS NO OBSERVADOS EN 2006 POR NO TENER ANTIGÜEDAD MAYOR A UN AÑO                                                         (D)</t>
  </si>
  <si>
    <t>ADEUDOS GENERADOS (CARGOS)              (J)</t>
  </si>
  <si>
    <t>103-0000  CUENTAS POR COBRAR</t>
  </si>
  <si>
    <t>103-1030  DEUDORES DIVERSOS</t>
  </si>
  <si>
    <t>SI</t>
  </si>
  <si>
    <t>MD</t>
  </si>
  <si>
    <t>MH</t>
  </si>
  <si>
    <t>SF</t>
  </si>
  <si>
    <t>103-1031  PRESTAMOS AL PERSONAL</t>
  </si>
  <si>
    <t>103-1032  GASTOS POR COMPROBAR</t>
  </si>
  <si>
    <t>103-1034  VIÁTICOS POR COMPROBAR</t>
  </si>
  <si>
    <t>103-1035  CRÉDITO AL SALARIO</t>
  </si>
  <si>
    <t>103-1036  FONDOS FIJOS</t>
  </si>
  <si>
    <t>103-1037  GASTOS POR APLICAR</t>
  </si>
  <si>
    <t>103-1038  CAMPAÑA LOCAL</t>
  </si>
  <si>
    <t>103-1039  CAMPAÑA DIPUTADOS 2003</t>
  </si>
  <si>
    <t>TOTAL CUENTAS POR COBRAR</t>
  </si>
  <si>
    <t>107  ANTICIPO PARA GASTOS</t>
  </si>
  <si>
    <t>108 ANTICIPO A PROVEEDORES</t>
  </si>
  <si>
    <t xml:space="preserve">TOTAL OBSERVADO </t>
  </si>
  <si>
    <r>
      <t xml:space="preserve">Elaboro: </t>
    </r>
    <r>
      <rPr>
        <u val="single"/>
        <sz val="10"/>
        <rFont val="Arial"/>
        <family val="2"/>
      </rPr>
      <t>Oscar Vargas C.</t>
    </r>
  </si>
  <si>
    <r>
      <t>Fecha: 4</t>
    </r>
    <r>
      <rPr>
        <u val="single"/>
        <sz val="9"/>
        <rFont val="Arial"/>
        <family val="2"/>
      </rPr>
      <t>-04-06    .</t>
    </r>
  </si>
  <si>
    <t>COMPROBANTE</t>
  </si>
  <si>
    <t>OBSERVACIONES</t>
  </si>
  <si>
    <t xml:space="preserve">NÚMERO </t>
  </si>
  <si>
    <t xml:space="preserve">FOLIO </t>
  </si>
  <si>
    <t>FECHA</t>
  </si>
  <si>
    <t>PROVEEDOR</t>
  </si>
  <si>
    <t>CONCEPTO</t>
  </si>
  <si>
    <t xml:space="preserve">IMPORTE </t>
  </si>
  <si>
    <t>103-1038-0002</t>
  </si>
  <si>
    <t>PUBLICIDAD EN RADIO</t>
  </si>
  <si>
    <t>FALTA MEDIO MAGNÉTICO, SIN CONTRATO Y SIN COPIA DE CHEQUE</t>
  </si>
  <si>
    <t>Total 103-1038-0002</t>
  </si>
  <si>
    <t>103-1038-0007</t>
  </si>
  <si>
    <t>JOSE MANUEL ESCATELL VACA</t>
  </si>
  <si>
    <t>SERVICIO DE LIMPIEZA</t>
  </si>
  <si>
    <t>VARIOS</t>
  </si>
  <si>
    <t>COMPROBACIÓN DE JUAN CARLOS CASTELLANOS CASILLAS</t>
  </si>
  <si>
    <t>PEAJE Y COMBUSTIBLE</t>
  </si>
  <si>
    <t>Total 103-1038-0007</t>
  </si>
  <si>
    <t>103-1038-0010</t>
  </si>
  <si>
    <t>MADERERIA AGUIRRE, S.A. DE C.V.</t>
  </si>
  <si>
    <t>PALITOS PARA PENDONES</t>
  </si>
  <si>
    <t>SIN COPIA DEL CHEQUE</t>
  </si>
  <si>
    <t>IMPRESIONES H, S.A. DE C.V.</t>
  </si>
  <si>
    <t>RECONOCIMIENTOS IMPRESOS</t>
  </si>
  <si>
    <t>HUGO GARCÍA RIVAS</t>
  </si>
  <si>
    <t>PROPAGADA UTILITARIA</t>
  </si>
  <si>
    <t>EDGAR ARMANDO VEGA FIGUEROA</t>
  </si>
  <si>
    <t>IMPRESIÓN DE PLAYERAS</t>
  </si>
  <si>
    <t>S/N</t>
  </si>
  <si>
    <t>BBVA BANCOMER</t>
  </si>
  <si>
    <t>COMISIONES BANCARIAS</t>
  </si>
  <si>
    <t>PEAJE</t>
  </si>
  <si>
    <t>ASTRAL PLAZA, .S.A DE C.V.</t>
  </si>
  <si>
    <t>CONSUMO DE ALIMENTOS</t>
  </si>
  <si>
    <t>1204DD</t>
  </si>
  <si>
    <t>OK COMERCIALIZACIÓN, S.A. DE C.V.</t>
  </si>
  <si>
    <t>BITACORA DE GASTOS MENORES</t>
  </si>
  <si>
    <t>ESTACIONAMIENTO Y CONSUMO</t>
  </si>
  <si>
    <t>Total 103-1038-0010</t>
  </si>
  <si>
    <t>103-1038-0011</t>
  </si>
  <si>
    <t>LETICIA MARTÍNEZ VELIZ</t>
  </si>
  <si>
    <t>BOTELLAS DE AGUA</t>
  </si>
  <si>
    <t>FRANCISCO MARTÍN RODRÍGUEZ ESPINOZA</t>
  </si>
  <si>
    <t>PAPELERÍA</t>
  </si>
  <si>
    <t>COMERCIALIZADORA ODORJAL, S.A. DE C.V.</t>
  </si>
  <si>
    <t>Total 103-1038-0011</t>
  </si>
  <si>
    <t>103-1038-0015</t>
  </si>
  <si>
    <t xml:space="preserve">SERVICIO BANDERA, S.A. </t>
  </si>
  <si>
    <t>COMBUSTIBLE</t>
  </si>
  <si>
    <t>Total 103-1038-0015</t>
  </si>
  <si>
    <t>103-1038-0020</t>
  </si>
  <si>
    <t>COMBUSTIBLES Y CONSUMOS</t>
  </si>
  <si>
    <t>PRODUCTOS SELECCIONADOS S.A. DE C.V.</t>
  </si>
  <si>
    <t>EMBOTELLADORA DE OCCIDENTE S.A. DE C.V.</t>
  </si>
  <si>
    <t>TLAPALERIA GALAXIA</t>
  </si>
  <si>
    <t>TLAPALERIA</t>
  </si>
  <si>
    <t>R23893</t>
  </si>
  <si>
    <t>UNION EDITORIALISTA S.A. DE C.V.</t>
  </si>
  <si>
    <t>INCERCIÓN EN PRENSA</t>
  </si>
  <si>
    <t>NO TRAE LEYENDA NI RELACIÓN DE INSERCIONES</t>
  </si>
  <si>
    <t>JUAN RAFAEL DE LA CRUZ RUAN</t>
  </si>
  <si>
    <t>CESAR EMMANUEL MARIN NUNGARAY</t>
  </si>
  <si>
    <t>Total 103-1038-0020</t>
  </si>
  <si>
    <t>103-1038-0021</t>
  </si>
  <si>
    <t>COMPROBACIÓN DE LETICIA FLORES RODRÍGUEZ</t>
  </si>
  <si>
    <t>ALIMENTOS Y COMBUSTIBLE</t>
  </si>
  <si>
    <t>MARICELA VELOZ MENDOZA</t>
  </si>
  <si>
    <t>CALCOMANÍAS</t>
  </si>
  <si>
    <t>Total 103-1038-0021</t>
  </si>
  <si>
    <t>103-1038-0023</t>
  </si>
  <si>
    <t>ADRIAN GARCÍA RAMOS</t>
  </si>
  <si>
    <t>DISTRIBUIDORA DE PRODUCTOS PETROLEROS Y SERVICIOS EL PILAR S.A. DE C.V.</t>
  </si>
  <si>
    <t>KOPLA, S.A. DE C.V.</t>
  </si>
  <si>
    <t>MARIA DE JESUS NAVARRO ZAMORA</t>
  </si>
  <si>
    <t>FERRETERÍA</t>
  </si>
  <si>
    <t>NO ES UN GASTO DE CAMPAÑA</t>
  </si>
  <si>
    <t>MARTHA LUCILA BECERRA HERNÁNDEZ</t>
  </si>
  <si>
    <t>MASTER TECH S.A. DE C.V.</t>
  </si>
  <si>
    <t>LIBRA SISTEMAS S.A. DE C.V.</t>
  </si>
  <si>
    <t>6210E</t>
  </si>
  <si>
    <t>MULTICENTRO TEXTIL, S.A. DE C.V.</t>
  </si>
  <si>
    <t>6144E</t>
  </si>
  <si>
    <t>6147E</t>
  </si>
  <si>
    <t>RAQUEL LARA CAPETILLO</t>
  </si>
  <si>
    <t>RED NACIONAL DE COMBUSTIBLES Y SERVICIOS S.A. DE C.V.</t>
  </si>
  <si>
    <t>SERVICIO LOS PICONES DE PONCITLÁN S.A. DE C.V.</t>
  </si>
  <si>
    <t>TALLER DE IMPRENTA CINCO ESTRELLAS S.A. DE C.V.</t>
  </si>
  <si>
    <t>Total 103-1038-0023</t>
  </si>
  <si>
    <t>103-1038-0027</t>
  </si>
  <si>
    <t>ARTURO ARMENTA</t>
  </si>
  <si>
    <t>MEXICANA DE CINTAS S.A. DE C.V.</t>
  </si>
  <si>
    <t>Total 103-1038-0027</t>
  </si>
  <si>
    <t>Total general</t>
  </si>
  <si>
    <t>108-1082-0001</t>
  </si>
  <si>
    <t>FRANCISCO J BAKER SEDANO</t>
  </si>
  <si>
    <t>108-1080-0010</t>
  </si>
  <si>
    <t>108-1080-0011</t>
  </si>
  <si>
    <t>DESARROLLO REGIONAL DE MEDIOS S.A. DE C.V.</t>
  </si>
  <si>
    <t>CONTRERAS MARTINEZ ARMANDO</t>
  </si>
  <si>
    <t>(**)</t>
  </si>
  <si>
    <t>(**)  Partidas reclasificadas en la respuesta del Oficio UF/1516/2008 correspondientes a Pasivos de naturaleza contraria</t>
  </si>
  <si>
    <t>ANEXO 14</t>
  </si>
  <si>
    <t>SALDOS OBSERVADOS Y SANCIONADOS EN EL 2006 POR TENER ANTIGÜEDAD MAYOR A UN AÑO              (B)</t>
  </si>
  <si>
    <t>SALDOS OBSERVADOS Y SANCIONADOS EN EJERICIOS ANTERIORES A 2006 POR TENER ANTIGÜEDAD MAYOR A UN AÑO                     (C)</t>
  </si>
  <si>
    <t>SALDOS OBSERVADOS Y SANCIONADOS EN EL 2006 POR TENER ANTIGÜEDAD MAYOR A UN AÑO                       (E)</t>
  </si>
  <si>
    <t>SALDOS OBSERVADOS Y SANCIONADOS EN EJERICIOS ANTERIORES A 2006 POR TENER ANTIGÜEDAD MAYOR A UN AÑO                        (F)</t>
  </si>
  <si>
    <t>SALDOS AL         31-12-07 CON ANTIGÜEDAD MAYOR A UN AÑO NO COMPROBADOS         G= (A-D)</t>
  </si>
  <si>
    <t>SALDOS AL         31-12-07 DE PARTIDAS SANCIONADAS EN EL AÑO 2006                H=(B-E)</t>
  </si>
  <si>
    <t>SALDOS AL    31-12-07 DE PARTIDAS SANCIONADAS EN EJERICIOS ANTERIORES A 2006                 I=(C-F)</t>
  </si>
  <si>
    <t>SALDOS NO OBSERVADOS EN 2006 POR NO TENER ANTIGÜEDAD MAYOR A 1 AÑO                    (A)</t>
  </si>
  <si>
    <t>ANEXO 10</t>
  </si>
  <si>
    <t>ANEXO 11</t>
  </si>
  <si>
    <t>ANEXO 12</t>
  </si>
  <si>
    <t>ANEXO 13</t>
  </si>
  <si>
    <t>ANEXO 15</t>
  </si>
  <si>
    <t>ANEXO 16</t>
  </si>
  <si>
    <t>DOCUMENTACIÓN ENTREGADA CON ESCRITO SF/0476/08</t>
  </si>
  <si>
    <t>DOCUMENTACIÓN ENTREGADA CON ESCRITO SF/0496/08</t>
  </si>
  <si>
    <t>RECUPERADO EN 2006 NO REGISTRADO (ANEXO 16)</t>
  </si>
  <si>
    <t>DOC.ENTREGADA Y REGISTRADA  CON ESCRITO SF/0476/08</t>
  </si>
  <si>
    <t>TOTAL SALDOS QUE CUENTAN CON ANTIGÜEDAD MAYOR A 1 AÑO PENDIENTES DE RECUPERAR            E = (C-D)</t>
  </si>
  <si>
    <t>SALDOS AL 31-12-07 DE PARTIDAS QUE CUENTAN CON ANTIGÜEDAD MAYOR A 1 AÑO                            C= (A+B)</t>
  </si>
  <si>
    <t>RECUPERADO EN 2008                           (D)</t>
  </si>
  <si>
    <t>DOCUMENTACIÓN PRESENTADA Y REGISTRADA CON ESCRITO SF/0476/08</t>
  </si>
  <si>
    <t xml:space="preserve">SALDOS AL    31-12-07 DE PARTIDAS QUE CUENTAN CON ANTIGÜEDAD  MENOR A UN AÑO                   L=(J-K) </t>
  </si>
  <si>
    <t>SALDO AL INICIO DEL EJERCICIO 2007 NO OBSERVADO EN 2006                                (A)</t>
  </si>
  <si>
    <t>RECUPERACIÓN DE ADEUDOS O COMPROBACIÓN DE GASTOS EN 2007                          (B)</t>
  </si>
  <si>
    <t>DOCUMENTACIÓN PRESENTADA CON ESCRITO DE ALCANCE SF/0496/08 CORRESPONDIENTE AL EJERCICIO 2006</t>
  </si>
  <si>
    <t>RECUPERACIÓN DE ADEUDOS O COMPROBACIÓN DE GASTOS EN 2007</t>
  </si>
  <si>
    <t xml:space="preserve">SALDOS PENDIENTES DE RECUPERACIÓN DE ADEUDOS O COMPROBACIÓN DE GASTOS </t>
  </si>
  <si>
    <t>IMPORTE PRIMERA VERSIÓN</t>
  </si>
  <si>
    <t>RECUPERACIÓN DE ADEUDOS O COMPROBACIÓN DE GASTOS (ABONOS)             (K)</t>
  </si>
  <si>
    <t>VIÁTICOS POR COMPROBAR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</si>
</sst>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\10\3\-\10\30\-#######"/>
    <numFmt numFmtId="165" formatCode="\10\3\-\10\30\-\10\2\-###"/>
    <numFmt numFmtId="166" formatCode="\10\3\-\10\30\-\10\2"/>
    <numFmt numFmtId="167" formatCode="\10\3\-\10\30\-00\9\-00#"/>
    <numFmt numFmtId="168" formatCode="\10\3\-\10\30\-00\9\-0##"/>
    <numFmt numFmtId="169" formatCode="&quot;Sí&quot;;&quot;Sí&quot;;&quot;No&quot;"/>
    <numFmt numFmtId="170" formatCode="&quot;Verdadero&quot;;&quot;Verdadero&quot;;&quot;Falso&quot;"/>
    <numFmt numFmtId="171" formatCode="&quot;Activado&quot;;&quot;Activado&quot;;&quot;Desactivado&quot;"/>
    <numFmt numFmtId="172" formatCode="[$€-2]\ #,##0.00_);[Red]\([$€-2]\ #,##0.00\)"/>
    <numFmt numFmtId="173" formatCode="&quot;$&quot;#,##0.00"/>
    <numFmt numFmtId="174" formatCode="#,##0.00_ ;\-#,##0.00\ "/>
    <numFmt numFmtId="175" formatCode="#,##0_ ;\-#,##0\ "/>
    <numFmt numFmtId="176" formatCode="_-[$€-2]* #,##0.00_-;\-[$€-2]* #,##0.00_-;_-[$€-2]* &quot;-&quot;??_-"/>
    <numFmt numFmtId="177" formatCode="#,##0.000000000"/>
    <numFmt numFmtId="178" formatCode="#,##0.000000000000000"/>
    <numFmt numFmtId="179" formatCode="#,##0.0000000000"/>
    <numFmt numFmtId="180" formatCode="#,##0.0"/>
  </numFmts>
  <fonts count="2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Verdana"/>
      <family val="2"/>
    </font>
    <font>
      <b/>
      <sz val="10"/>
      <name val="Arial"/>
      <family val="2"/>
    </font>
    <font>
      <sz val="10"/>
      <name val="Century Gothic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Comic Sans MS"/>
      <family val="0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u val="single"/>
      <sz val="10"/>
      <name val="Arial"/>
      <family val="2"/>
    </font>
    <font>
      <u val="single"/>
      <sz val="9"/>
      <name val="Arial"/>
      <family val="2"/>
    </font>
    <font>
      <sz val="8"/>
      <name val="Tahoma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>
      <alignment/>
      <protection/>
    </xf>
    <xf numFmtId="9" fontId="0" fillId="0" borderId="0" applyFont="0" applyFill="0" applyBorder="0" applyAlignment="0" applyProtection="0"/>
  </cellStyleXfs>
  <cellXfs count="274">
    <xf numFmtId="0" fontId="0" fillId="0" borderId="0" xfId="0" applyAlignment="1">
      <alignment/>
    </xf>
    <xf numFmtId="0" fontId="0" fillId="0" borderId="1" xfId="0" applyFont="1" applyBorder="1" applyAlignment="1">
      <alignment/>
    </xf>
    <xf numFmtId="0" fontId="9" fillId="0" borderId="1" xfId="0" applyFont="1" applyBorder="1" applyAlignment="1">
      <alignment horizontal="center" vertical="top" wrapText="1"/>
    </xf>
    <xf numFmtId="0" fontId="9" fillId="2" borderId="1" xfId="0" applyFont="1" applyFill="1" applyBorder="1" applyAlignment="1">
      <alignment horizontal="center"/>
    </xf>
    <xf numFmtId="0" fontId="0" fillId="0" borderId="1" xfId="0" applyBorder="1" applyAlignment="1">
      <alignment/>
    </xf>
    <xf numFmtId="4" fontId="10" fillId="0" borderId="1" xfId="0" applyNumberFormat="1" applyFont="1" applyBorder="1" applyAlignment="1">
      <alignment horizontal="right"/>
    </xf>
    <xf numFmtId="43" fontId="0" fillId="0" borderId="1" xfId="18" applyBorder="1" applyAlignment="1">
      <alignment/>
    </xf>
    <xf numFmtId="0" fontId="10" fillId="0" borderId="1" xfId="0" applyFont="1" applyBorder="1" applyAlignment="1">
      <alignment horizontal="right"/>
    </xf>
    <xf numFmtId="0" fontId="9" fillId="0" borderId="1" xfId="0" applyFont="1" applyBorder="1" applyAlignment="1">
      <alignment horizontal="justify"/>
    </xf>
    <xf numFmtId="0" fontId="10" fillId="0" borderId="1" xfId="0" applyFont="1" applyBorder="1" applyAlignment="1">
      <alignment/>
    </xf>
    <xf numFmtId="4" fontId="9" fillId="0" borderId="1" xfId="0" applyNumberFormat="1" applyFont="1" applyBorder="1" applyAlignment="1">
      <alignment horizontal="right"/>
    </xf>
    <xf numFmtId="0" fontId="9" fillId="0" borderId="1" xfId="0" applyFont="1" applyBorder="1" applyAlignment="1">
      <alignment/>
    </xf>
    <xf numFmtId="0" fontId="10" fillId="0" borderId="1" xfId="0" applyFont="1" applyBorder="1" applyAlignment="1">
      <alignment horizontal="justify"/>
    </xf>
    <xf numFmtId="8" fontId="10" fillId="0" borderId="1" xfId="0" applyNumberFormat="1" applyFont="1" applyBorder="1" applyAlignment="1">
      <alignment horizontal="right"/>
    </xf>
    <xf numFmtId="8" fontId="9" fillId="0" borderId="1" xfId="0" applyNumberFormat="1" applyFont="1" applyBorder="1" applyAlignment="1">
      <alignment horizontal="right"/>
    </xf>
    <xf numFmtId="4" fontId="0" fillId="0" borderId="0" xfId="0" applyNumberFormat="1" applyAlignment="1">
      <alignment/>
    </xf>
    <xf numFmtId="0" fontId="0" fillId="2" borderId="1" xfId="0" applyFill="1" applyBorder="1" applyAlignment="1">
      <alignment/>
    </xf>
    <xf numFmtId="0" fontId="0" fillId="0" borderId="1" xfId="0" applyFill="1" applyBorder="1" applyAlignment="1">
      <alignment/>
    </xf>
    <xf numFmtId="43" fontId="0" fillId="0" borderId="1" xfId="18" applyBorder="1" applyAlignment="1">
      <alignment/>
    </xf>
    <xf numFmtId="0" fontId="7" fillId="0" borderId="0" xfId="0" applyFont="1" applyBorder="1" applyAlignment="1">
      <alignment horizontal="center" wrapText="1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7" fillId="0" borderId="5" xfId="0" applyFont="1" applyBorder="1" applyAlignment="1">
      <alignment horizontal="center" wrapText="1"/>
    </xf>
    <xf numFmtId="0" fontId="8" fillId="0" borderId="5" xfId="0" applyFont="1" applyBorder="1" applyAlignment="1">
      <alignment horizontal="justify"/>
    </xf>
    <xf numFmtId="0" fontId="0" fillId="0" borderId="6" xfId="0" applyBorder="1" applyAlignment="1">
      <alignment/>
    </xf>
    <xf numFmtId="0" fontId="8" fillId="0" borderId="7" xfId="0" applyFont="1" applyBorder="1" applyAlignment="1">
      <alignment horizontal="justify"/>
    </xf>
    <xf numFmtId="0" fontId="8" fillId="0" borderId="8" xfId="0" applyFont="1" applyBorder="1" applyAlignment="1">
      <alignment/>
    </xf>
    <xf numFmtId="0" fontId="5" fillId="0" borderId="8" xfId="0" applyFont="1" applyBorder="1" applyAlignment="1">
      <alignment horizontal="right"/>
    </xf>
    <xf numFmtId="0" fontId="0" fillId="0" borderId="8" xfId="0" applyBorder="1" applyAlignment="1">
      <alignment/>
    </xf>
    <xf numFmtId="0" fontId="9" fillId="2" borderId="9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2" borderId="13" xfId="0" applyFont="1" applyFill="1" applyBorder="1" applyAlignment="1">
      <alignment horizontal="center"/>
    </xf>
    <xf numFmtId="43" fontId="9" fillId="0" borderId="1" xfId="0" applyNumberFormat="1" applyFont="1" applyBorder="1" applyAlignment="1">
      <alignment horizontal="right"/>
    </xf>
    <xf numFmtId="43" fontId="10" fillId="0" borderId="1" xfId="18" applyFont="1" applyBorder="1" applyAlignment="1">
      <alignment horizontal="right"/>
    </xf>
    <xf numFmtId="0" fontId="3" fillId="0" borderId="1" xfId="0" applyFont="1" applyBorder="1" applyAlignment="1">
      <alignment/>
    </xf>
    <xf numFmtId="43" fontId="3" fillId="0" borderId="1" xfId="18" applyFont="1" applyBorder="1" applyAlignment="1">
      <alignment/>
    </xf>
    <xf numFmtId="8" fontId="0" fillId="0" borderId="0" xfId="0" applyNumberFormat="1" applyAlignment="1">
      <alignment/>
    </xf>
    <xf numFmtId="0" fontId="0" fillId="0" borderId="5" xfId="0" applyBorder="1" applyAlignment="1">
      <alignment/>
    </xf>
    <xf numFmtId="0" fontId="0" fillId="0" borderId="6" xfId="0" applyFont="1" applyBorder="1" applyAlignment="1">
      <alignment/>
    </xf>
    <xf numFmtId="0" fontId="0" fillId="0" borderId="7" xfId="0" applyBorder="1" applyAlignment="1">
      <alignment/>
    </xf>
    <xf numFmtId="43" fontId="0" fillId="0" borderId="1" xfId="0" applyNumberFormat="1" applyFill="1" applyBorder="1" applyAlignment="1">
      <alignment/>
    </xf>
    <xf numFmtId="0" fontId="5" fillId="2" borderId="1" xfId="0" applyFont="1" applyFill="1" applyBorder="1" applyAlignment="1">
      <alignment horizontal="center"/>
    </xf>
    <xf numFmtId="4" fontId="0" fillId="0" borderId="1" xfId="0" applyNumberFormat="1" applyFont="1" applyBorder="1" applyAlignment="1">
      <alignment/>
    </xf>
    <xf numFmtId="4" fontId="0" fillId="0" borderId="1" xfId="0" applyNumberFormat="1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left" wrapText="1"/>
    </xf>
    <xf numFmtId="43" fontId="0" fillId="0" borderId="1" xfId="18" applyFont="1" applyFill="1" applyBorder="1" applyAlignment="1">
      <alignment/>
    </xf>
    <xf numFmtId="174" fontId="13" fillId="0" borderId="1" xfId="18" applyNumberFormat="1" applyFont="1" applyBorder="1" applyAlignment="1">
      <alignment horizontal="right" vertical="top" wrapText="1"/>
    </xf>
    <xf numFmtId="4" fontId="13" fillId="0" borderId="1" xfId="0" applyNumberFormat="1" applyFont="1" applyBorder="1" applyAlignment="1">
      <alignment horizontal="right" vertical="top" wrapText="1"/>
    </xf>
    <xf numFmtId="43" fontId="12" fillId="0" borderId="1" xfId="0" applyNumberFormat="1" applyFont="1" applyBorder="1" applyAlignment="1">
      <alignment horizontal="right" vertical="top" wrapText="1"/>
    </xf>
    <xf numFmtId="174" fontId="12" fillId="0" borderId="1" xfId="18" applyNumberFormat="1" applyFont="1" applyBorder="1" applyAlignment="1">
      <alignment horizontal="right" vertical="top" wrapText="1"/>
    </xf>
    <xf numFmtId="0" fontId="12" fillId="0" borderId="1" xfId="0" applyFont="1" applyBorder="1" applyAlignment="1">
      <alignment horizontal="center" vertical="top" wrapText="1"/>
    </xf>
    <xf numFmtId="0" fontId="0" fillId="0" borderId="1" xfId="0" applyFont="1" applyFill="1" applyBorder="1" applyAlignment="1">
      <alignment/>
    </xf>
    <xf numFmtId="8" fontId="13" fillId="0" borderId="1" xfId="0" applyNumberFormat="1" applyFont="1" applyBorder="1" applyAlignment="1">
      <alignment horizontal="right" vertical="top" wrapText="1"/>
    </xf>
    <xf numFmtId="0" fontId="12" fillId="0" borderId="1" xfId="0" applyFont="1" applyBorder="1" applyAlignment="1">
      <alignment vertical="top" wrapText="1"/>
    </xf>
    <xf numFmtId="0" fontId="13" fillId="0" borderId="1" xfId="0" applyFont="1" applyBorder="1" applyAlignment="1">
      <alignment horizontal="right" vertical="top" wrapText="1"/>
    </xf>
    <xf numFmtId="8" fontId="12" fillId="0" borderId="1" xfId="0" applyNumberFormat="1" applyFont="1" applyBorder="1" applyAlignment="1">
      <alignment horizontal="right" vertical="top" wrapText="1"/>
    </xf>
    <xf numFmtId="0" fontId="0" fillId="0" borderId="1" xfId="22" applyFont="1" applyFill="1" applyBorder="1">
      <alignment/>
      <protection/>
    </xf>
    <xf numFmtId="4" fontId="0" fillId="0" borderId="1" xfId="22" applyNumberFormat="1" applyFont="1" applyFill="1" applyBorder="1">
      <alignment/>
      <protection/>
    </xf>
    <xf numFmtId="43" fontId="15" fillId="3" borderId="0" xfId="0" applyNumberFormat="1" applyFont="1" applyFill="1" applyAlignment="1">
      <alignment/>
    </xf>
    <xf numFmtId="0" fontId="5" fillId="0" borderId="0" xfId="0" applyFont="1" applyAlignment="1">
      <alignment horizontal="center"/>
    </xf>
    <xf numFmtId="0" fontId="17" fillId="0" borderId="0" xfId="0" applyFont="1" applyAlignment="1">
      <alignment vertical="top"/>
    </xf>
    <xf numFmtId="174" fontId="5" fillId="0" borderId="0" xfId="0" applyNumberFormat="1" applyFont="1" applyFill="1" applyAlignment="1" applyProtection="1">
      <alignment horizontal="center" vertical="top"/>
      <protection/>
    </xf>
    <xf numFmtId="175" fontId="5" fillId="0" borderId="0" xfId="0" applyNumberFormat="1" applyFont="1" applyFill="1" applyAlignment="1" applyProtection="1">
      <alignment horizontal="center" vertical="top"/>
      <protection/>
    </xf>
    <xf numFmtId="0" fontId="0" fillId="0" borderId="0" xfId="0" applyFont="1" applyFill="1" applyAlignment="1">
      <alignment vertical="top"/>
    </xf>
    <xf numFmtId="174" fontId="0" fillId="0" borderId="0" xfId="0" applyNumberFormat="1" applyFont="1" applyFill="1" applyAlignment="1" applyProtection="1">
      <alignment horizontal="left" vertical="top"/>
      <protection/>
    </xf>
    <xf numFmtId="0" fontId="16" fillId="0" borderId="0" xfId="0" applyFont="1" applyBorder="1" applyAlignment="1">
      <alignment horizontal="center" vertical="top"/>
    </xf>
    <xf numFmtId="0" fontId="15" fillId="0" borderId="0" xfId="0" applyFont="1" applyAlignment="1">
      <alignment vertical="top"/>
    </xf>
    <xf numFmtId="174" fontId="10" fillId="0" borderId="0" xfId="0" applyNumberFormat="1" applyFont="1" applyFill="1" applyAlignment="1" applyProtection="1">
      <alignment horizontal="left" vertical="top"/>
      <protection/>
    </xf>
    <xf numFmtId="0" fontId="0" fillId="0" borderId="0" xfId="0" applyFont="1" applyAlignment="1">
      <alignment vertical="top"/>
    </xf>
    <xf numFmtId="0" fontId="9" fillId="0" borderId="0" xfId="0" applyFont="1" applyAlignment="1">
      <alignment horizontal="center" vertical="top" wrapText="1"/>
    </xf>
    <xf numFmtId="0" fontId="9" fillId="0" borderId="0" xfId="0" applyFont="1" applyFill="1" applyAlignment="1">
      <alignment horizontal="center" vertical="top" wrapText="1"/>
    </xf>
    <xf numFmtId="0" fontId="10" fillId="0" borderId="12" xfId="0" applyFont="1" applyBorder="1" applyAlignment="1">
      <alignment vertical="top"/>
    </xf>
    <xf numFmtId="0" fontId="10" fillId="0" borderId="1" xfId="0" applyFont="1" applyBorder="1" applyAlignment="1">
      <alignment horizontal="center" vertical="top"/>
    </xf>
    <xf numFmtId="0" fontId="10" fillId="0" borderId="0" xfId="0" applyFont="1" applyAlignment="1">
      <alignment vertical="top"/>
    </xf>
    <xf numFmtId="4" fontId="10" fillId="0" borderId="1" xfId="18" applyNumberFormat="1" applyFont="1" applyBorder="1" applyAlignment="1">
      <alignment vertical="top"/>
    </xf>
    <xf numFmtId="4" fontId="10" fillId="2" borderId="1" xfId="18" applyNumberFormat="1" applyFont="1" applyFill="1" applyBorder="1" applyAlignment="1">
      <alignment vertical="top"/>
    </xf>
    <xf numFmtId="0" fontId="10" fillId="0" borderId="12" xfId="18" applyNumberFormat="1" applyFont="1" applyBorder="1" applyAlignment="1">
      <alignment horizontal="right" vertical="top"/>
    </xf>
    <xf numFmtId="4" fontId="10" fillId="0" borderId="0" xfId="18" applyNumberFormat="1" applyFont="1" applyAlignment="1">
      <alignment vertical="top"/>
    </xf>
    <xf numFmtId="4" fontId="10" fillId="0" borderId="0" xfId="0" applyNumberFormat="1" applyFont="1" applyAlignment="1">
      <alignment vertical="top"/>
    </xf>
    <xf numFmtId="0" fontId="10" fillId="0" borderId="12" xfId="0" applyNumberFormat="1" applyFont="1" applyBorder="1" applyAlignment="1">
      <alignment horizontal="right" vertical="top"/>
    </xf>
    <xf numFmtId="4" fontId="9" fillId="2" borderId="11" xfId="0" applyNumberFormat="1" applyFont="1" applyFill="1" applyBorder="1" applyAlignment="1">
      <alignment vertical="top"/>
    </xf>
    <xf numFmtId="4" fontId="9" fillId="2" borderId="12" xfId="0" applyNumberFormat="1" applyFont="1" applyFill="1" applyBorder="1" applyAlignment="1">
      <alignment vertical="top"/>
    </xf>
    <xf numFmtId="0" fontId="10" fillId="2" borderId="12" xfId="18" applyNumberFormat="1" applyFont="1" applyFill="1" applyBorder="1" applyAlignment="1">
      <alignment horizontal="right" vertical="top"/>
    </xf>
    <xf numFmtId="4" fontId="10" fillId="0" borderId="0" xfId="0" applyNumberFormat="1" applyFont="1" applyBorder="1" applyAlignment="1">
      <alignment vertical="top"/>
    </xf>
    <xf numFmtId="4" fontId="10" fillId="0" borderId="0" xfId="18" applyNumberFormat="1" applyFont="1" applyBorder="1" applyAlignment="1">
      <alignment vertical="top"/>
    </xf>
    <xf numFmtId="4" fontId="3" fillId="0" borderId="0" xfId="0" applyNumberFormat="1" applyFont="1" applyAlignment="1">
      <alignment/>
    </xf>
    <xf numFmtId="8" fontId="3" fillId="0" borderId="0" xfId="0" applyNumberFormat="1" applyFont="1" applyAlignment="1">
      <alignment/>
    </xf>
    <xf numFmtId="0" fontId="10" fillId="0" borderId="0" xfId="0" applyFont="1" applyBorder="1" applyAlignment="1">
      <alignment vertical="top"/>
    </xf>
    <xf numFmtId="0" fontId="0" fillId="0" borderId="0" xfId="0" applyFont="1" applyBorder="1" applyAlignment="1">
      <alignment vertical="top"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Alignment="1">
      <alignment/>
    </xf>
    <xf numFmtId="43" fontId="0" fillId="0" borderId="0" xfId="18" applyAlignment="1">
      <alignment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43" fontId="5" fillId="0" borderId="15" xfId="18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19" xfId="0" applyFont="1" applyBorder="1" applyAlignment="1">
      <alignment horizontal="left"/>
    </xf>
    <xf numFmtId="14" fontId="3" fillId="0" borderId="19" xfId="0" applyNumberFormat="1" applyFont="1" applyBorder="1" applyAlignment="1">
      <alignment/>
    </xf>
    <xf numFmtId="43" fontId="3" fillId="0" borderId="19" xfId="18" applyFont="1" applyBorder="1" applyAlignment="1">
      <alignment/>
    </xf>
    <xf numFmtId="0" fontId="3" fillId="0" borderId="20" xfId="0" applyFont="1" applyBorder="1" applyAlignment="1">
      <alignment wrapText="1"/>
    </xf>
    <xf numFmtId="0" fontId="11" fillId="0" borderId="21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left"/>
    </xf>
    <xf numFmtId="14" fontId="3" fillId="0" borderId="1" xfId="0" applyNumberFormat="1" applyFont="1" applyBorder="1" applyAlignment="1">
      <alignment/>
    </xf>
    <xf numFmtId="43" fontId="11" fillId="0" borderId="1" xfId="18" applyFont="1" applyBorder="1" applyAlignment="1">
      <alignment/>
    </xf>
    <xf numFmtId="0" fontId="3" fillId="0" borderId="22" xfId="0" applyFont="1" applyBorder="1" applyAlignment="1">
      <alignment wrapText="1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43" fontId="3" fillId="0" borderId="22" xfId="18" applyFont="1" applyBorder="1" applyAlignment="1">
      <alignment/>
    </xf>
    <xf numFmtId="17" fontId="3" fillId="0" borderId="1" xfId="0" applyNumberFormat="1" applyFont="1" applyBorder="1" applyAlignment="1">
      <alignment/>
    </xf>
    <xf numFmtId="0" fontId="3" fillId="0" borderId="1" xfId="0" applyFont="1" applyBorder="1" applyAlignment="1">
      <alignment wrapText="1"/>
    </xf>
    <xf numFmtId="0" fontId="3" fillId="0" borderId="1" xfId="0" applyFont="1" applyFill="1" applyBorder="1" applyAlignment="1">
      <alignment horizontal="left"/>
    </xf>
    <xf numFmtId="0" fontId="11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4" xfId="0" applyFont="1" applyBorder="1" applyAlignment="1">
      <alignment horizontal="left"/>
    </xf>
    <xf numFmtId="14" fontId="3" fillId="0" borderId="24" xfId="0" applyNumberFormat="1" applyFont="1" applyBorder="1" applyAlignment="1">
      <alignment/>
    </xf>
    <xf numFmtId="43" fontId="11" fillId="0" borderId="24" xfId="18" applyFont="1" applyBorder="1" applyAlignment="1">
      <alignment/>
    </xf>
    <xf numFmtId="0" fontId="3" fillId="0" borderId="25" xfId="0" applyFont="1" applyBorder="1" applyAlignment="1">
      <alignment/>
    </xf>
    <xf numFmtId="43" fontId="0" fillId="0" borderId="0" xfId="18" applyBorder="1" applyAlignment="1">
      <alignment/>
    </xf>
    <xf numFmtId="49" fontId="11" fillId="0" borderId="1" xfId="0" applyNumberFormat="1" applyFont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2" borderId="13" xfId="0" applyFont="1" applyFill="1" applyBorder="1" applyAlignment="1">
      <alignment horizontal="center"/>
    </xf>
    <xf numFmtId="4" fontId="3" fillId="0" borderId="1" xfId="0" applyNumberFormat="1" applyFont="1" applyBorder="1" applyAlignment="1">
      <alignment horizontal="right"/>
    </xf>
    <xf numFmtId="8" fontId="11" fillId="0" borderId="1" xfId="0" applyNumberFormat="1" applyFont="1" applyBorder="1" applyAlignment="1">
      <alignment horizontal="right"/>
    </xf>
    <xf numFmtId="0" fontId="11" fillId="2" borderId="1" xfId="0" applyFont="1" applyFill="1" applyBorder="1" applyAlignment="1">
      <alignment horizontal="center"/>
    </xf>
    <xf numFmtId="4" fontId="11" fillId="0" borderId="1" xfId="0" applyNumberFormat="1" applyFont="1" applyBorder="1" applyAlignment="1">
      <alignment horizontal="right"/>
    </xf>
    <xf numFmtId="43" fontId="11" fillId="0" borderId="1" xfId="0" applyNumberFormat="1" applyFont="1" applyBorder="1" applyAlignment="1">
      <alignment horizontal="right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/>
    </xf>
    <xf numFmtId="0" fontId="3" fillId="2" borderId="1" xfId="0" applyFont="1" applyFill="1" applyBorder="1" applyAlignment="1">
      <alignment horizontal="center" vertical="center"/>
    </xf>
    <xf numFmtId="0" fontId="3" fillId="0" borderId="9" xfId="0" applyFont="1" applyBorder="1" applyAlignment="1">
      <alignment/>
    </xf>
    <xf numFmtId="0" fontId="13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/>
    </xf>
    <xf numFmtId="0" fontId="3" fillId="0" borderId="0" xfId="0" applyFont="1" applyAlignment="1">
      <alignment/>
    </xf>
    <xf numFmtId="0" fontId="11" fillId="0" borderId="1" xfId="0" applyFont="1" applyBorder="1" applyAlignment="1">
      <alignment horizontal="center" vertical="top" wrapText="1"/>
    </xf>
    <xf numFmtId="4" fontId="3" fillId="0" borderId="1" xfId="18" applyNumberFormat="1" applyFont="1" applyBorder="1" applyAlignment="1">
      <alignment vertical="top"/>
    </xf>
    <xf numFmtId="4" fontId="3" fillId="2" borderId="1" xfId="18" applyNumberFormat="1" applyFont="1" applyFill="1" applyBorder="1" applyAlignment="1">
      <alignment vertical="top"/>
    </xf>
    <xf numFmtId="4" fontId="3" fillId="0" borderId="1" xfId="18" applyNumberFormat="1" applyFont="1" applyFill="1" applyBorder="1" applyAlignment="1">
      <alignment vertical="top"/>
    </xf>
    <xf numFmtId="4" fontId="3" fillId="0" borderId="1" xfId="0" applyNumberFormat="1" applyFont="1" applyBorder="1" applyAlignment="1">
      <alignment vertical="top"/>
    </xf>
    <xf numFmtId="4" fontId="11" fillId="0" borderId="1" xfId="0" applyNumberFormat="1" applyFont="1" applyBorder="1" applyAlignment="1">
      <alignment vertical="top"/>
    </xf>
    <xf numFmtId="43" fontId="11" fillId="0" borderId="1" xfId="18" applyFont="1" applyBorder="1" applyAlignment="1">
      <alignment vertical="top"/>
    </xf>
    <xf numFmtId="4" fontId="11" fillId="2" borderId="1" xfId="18" applyNumberFormat="1" applyFont="1" applyFill="1" applyBorder="1" applyAlignment="1">
      <alignment vertical="top"/>
    </xf>
    <xf numFmtId="4" fontId="3" fillId="0" borderId="21" xfId="18" applyNumberFormat="1" applyFont="1" applyBorder="1" applyAlignment="1">
      <alignment vertical="top"/>
    </xf>
    <xf numFmtId="4" fontId="3" fillId="0" borderId="22" xfId="18" applyNumberFormat="1" applyFont="1" applyBorder="1" applyAlignment="1">
      <alignment vertical="top"/>
    </xf>
    <xf numFmtId="4" fontId="3" fillId="0" borderId="21" xfId="0" applyNumberFormat="1" applyFont="1" applyBorder="1" applyAlignment="1">
      <alignment vertical="top"/>
    </xf>
    <xf numFmtId="4" fontId="11" fillId="0" borderId="21" xfId="0" applyNumberFormat="1" applyFont="1" applyBorder="1" applyAlignment="1">
      <alignment vertical="top"/>
    </xf>
    <xf numFmtId="4" fontId="11" fillId="2" borderId="23" xfId="0" applyNumberFormat="1" applyFont="1" applyFill="1" applyBorder="1" applyAlignment="1">
      <alignment vertical="top"/>
    </xf>
    <xf numFmtId="4" fontId="11" fillId="2" borderId="24" xfId="0" applyNumberFormat="1" applyFont="1" applyFill="1" applyBorder="1" applyAlignment="1">
      <alignment vertical="top"/>
    </xf>
    <xf numFmtId="0" fontId="16" fillId="0" borderId="26" xfId="0" applyFont="1" applyBorder="1" applyAlignment="1">
      <alignment horizontal="center" vertical="top"/>
    </xf>
    <xf numFmtId="4" fontId="11" fillId="0" borderId="22" xfId="0" applyNumberFormat="1" applyFont="1" applyBorder="1" applyAlignment="1">
      <alignment vertical="top"/>
    </xf>
    <xf numFmtId="4" fontId="11" fillId="2" borderId="25" xfId="0" applyNumberFormat="1" applyFont="1" applyFill="1" applyBorder="1" applyAlignment="1">
      <alignment vertical="top"/>
    </xf>
    <xf numFmtId="43" fontId="0" fillId="0" borderId="0" xfId="0" applyNumberFormat="1" applyAlignment="1">
      <alignment/>
    </xf>
    <xf numFmtId="0" fontId="11" fillId="0" borderId="9" xfId="0" applyFont="1" applyFill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top" wrapText="1"/>
    </xf>
    <xf numFmtId="0" fontId="5" fillId="0" borderId="27" xfId="0" applyFont="1" applyBorder="1" applyAlignment="1">
      <alignment horizontal="right"/>
    </xf>
    <xf numFmtId="0" fontId="6" fillId="0" borderId="5" xfId="0" applyFont="1" applyBorder="1" applyAlignment="1">
      <alignment horizontal="justify"/>
    </xf>
    <xf numFmtId="43" fontId="0" fillId="0" borderId="8" xfId="18" applyBorder="1" applyAlignment="1">
      <alignment/>
    </xf>
    <xf numFmtId="0" fontId="11" fillId="0" borderId="28" xfId="0" applyFont="1" applyBorder="1" applyAlignment="1">
      <alignment horizontal="center" textRotation="90" wrapText="1"/>
    </xf>
    <xf numFmtId="0" fontId="11" fillId="0" borderId="29" xfId="0" applyFont="1" applyBorder="1" applyAlignment="1">
      <alignment horizontal="center" textRotation="90" wrapText="1"/>
    </xf>
    <xf numFmtId="4" fontId="11" fillId="0" borderId="30" xfId="18" applyNumberFormat="1" applyFont="1" applyBorder="1" applyAlignment="1">
      <alignment horizontal="left" vertical="top"/>
    </xf>
    <xf numFmtId="4" fontId="11" fillId="0" borderId="11" xfId="18" applyNumberFormat="1" applyFont="1" applyBorder="1" applyAlignment="1">
      <alignment horizontal="left" vertical="top"/>
    </xf>
    <xf numFmtId="4" fontId="11" fillId="0" borderId="31" xfId="18" applyNumberFormat="1" applyFont="1" applyBorder="1" applyAlignment="1">
      <alignment horizontal="left" vertical="top"/>
    </xf>
    <xf numFmtId="0" fontId="11" fillId="0" borderId="30" xfId="0" applyFont="1" applyFill="1" applyBorder="1" applyAlignment="1">
      <alignment horizontal="left" vertical="top" wrapText="1"/>
    </xf>
    <xf numFmtId="0" fontId="11" fillId="0" borderId="11" xfId="0" applyFont="1" applyFill="1" applyBorder="1" applyAlignment="1">
      <alignment horizontal="left" vertical="top" wrapText="1"/>
    </xf>
    <xf numFmtId="0" fontId="11" fillId="0" borderId="31" xfId="0" applyFont="1" applyFill="1" applyBorder="1" applyAlignment="1">
      <alignment horizontal="left" vertical="top" wrapText="1"/>
    </xf>
    <xf numFmtId="0" fontId="11" fillId="0" borderId="31" xfId="0" applyFont="1" applyBorder="1" applyAlignment="1">
      <alignment horizontal="center" vertical="top" wrapText="1"/>
    </xf>
    <xf numFmtId="0" fontId="11" fillId="0" borderId="9" xfId="0" applyFont="1" applyBorder="1" applyAlignment="1">
      <alignment horizontal="center" textRotation="90" wrapText="1"/>
    </xf>
    <xf numFmtId="0" fontId="11" fillId="0" borderId="13" xfId="0" applyFont="1" applyBorder="1" applyAlignment="1">
      <alignment horizontal="center" textRotation="90" wrapText="1"/>
    </xf>
    <xf numFmtId="0" fontId="11" fillId="0" borderId="10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top" wrapText="1"/>
    </xf>
    <xf numFmtId="0" fontId="11" fillId="0" borderId="2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15" fillId="0" borderId="32" xfId="0" applyFont="1" applyFill="1" applyBorder="1" applyAlignment="1">
      <alignment horizontal="center" vertical="top"/>
    </xf>
    <xf numFmtId="0" fontId="15" fillId="0" borderId="0" xfId="0" applyFont="1" applyFill="1" applyBorder="1" applyAlignment="1">
      <alignment horizontal="center" vertical="top"/>
    </xf>
    <xf numFmtId="0" fontId="15" fillId="0" borderId="26" xfId="0" applyFont="1" applyFill="1" applyBorder="1" applyAlignment="1">
      <alignment horizontal="center" vertical="top"/>
    </xf>
    <xf numFmtId="0" fontId="15" fillId="4" borderId="32" xfId="0" applyFont="1" applyFill="1" applyBorder="1" applyAlignment="1">
      <alignment horizontal="center" vertical="top"/>
    </xf>
    <xf numFmtId="0" fontId="16" fillId="0" borderId="0" xfId="0" applyFont="1" applyBorder="1" applyAlignment="1">
      <alignment horizontal="center" vertical="top"/>
    </xf>
    <xf numFmtId="0" fontId="11" fillId="0" borderId="33" xfId="0" applyFont="1" applyBorder="1" applyAlignment="1">
      <alignment horizontal="center" vertical="top" wrapText="1"/>
    </xf>
    <xf numFmtId="0" fontId="11" fillId="0" borderId="34" xfId="0" applyFont="1" applyBorder="1" applyAlignment="1">
      <alignment horizontal="center" vertical="top" wrapText="1"/>
    </xf>
    <xf numFmtId="0" fontId="11" fillId="0" borderId="9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15" fillId="4" borderId="0" xfId="0" applyFont="1" applyFill="1" applyBorder="1" applyAlignment="1">
      <alignment horizontal="center" vertical="top"/>
    </xf>
    <xf numFmtId="0" fontId="15" fillId="4" borderId="26" xfId="0" applyFont="1" applyFill="1" applyBorder="1" applyAlignment="1">
      <alignment horizontal="center" vertical="top"/>
    </xf>
    <xf numFmtId="0" fontId="17" fillId="4" borderId="35" xfId="0" applyFont="1" applyFill="1" applyBorder="1" applyAlignment="1">
      <alignment horizontal="right" vertical="top"/>
    </xf>
    <xf numFmtId="0" fontId="17" fillId="4" borderId="8" xfId="0" applyFont="1" applyFill="1" applyBorder="1" applyAlignment="1">
      <alignment horizontal="right" vertical="top"/>
    </xf>
    <xf numFmtId="0" fontId="17" fillId="4" borderId="36" xfId="0" applyFont="1" applyFill="1" applyBorder="1" applyAlignment="1">
      <alignment horizontal="right" vertical="top"/>
    </xf>
    <xf numFmtId="0" fontId="15" fillId="4" borderId="37" xfId="0" applyFont="1" applyFill="1" applyBorder="1" applyAlignment="1">
      <alignment horizontal="center" vertical="top"/>
    </xf>
    <xf numFmtId="0" fontId="15" fillId="4" borderId="38" xfId="0" applyFont="1" applyFill="1" applyBorder="1" applyAlignment="1">
      <alignment horizontal="center" vertical="top"/>
    </xf>
    <xf numFmtId="0" fontId="15" fillId="4" borderId="39" xfId="0" applyFont="1" applyFill="1" applyBorder="1" applyAlignment="1">
      <alignment horizontal="center" vertical="top"/>
    </xf>
    <xf numFmtId="0" fontId="11" fillId="0" borderId="40" xfId="0" applyFont="1" applyBorder="1" applyAlignment="1">
      <alignment horizontal="center" vertical="top" wrapText="1"/>
    </xf>
    <xf numFmtId="0" fontId="11" fillId="2" borderId="9" xfId="0" applyFont="1" applyFill="1" applyBorder="1" applyAlignment="1">
      <alignment horizontal="center" vertical="top" wrapText="1"/>
    </xf>
    <xf numFmtId="0" fontId="11" fillId="2" borderId="40" xfId="0" applyFont="1" applyFill="1" applyBorder="1" applyAlignment="1">
      <alignment horizontal="center" vertical="top" wrapText="1"/>
    </xf>
    <xf numFmtId="0" fontId="11" fillId="2" borderId="13" xfId="0" applyFont="1" applyFill="1" applyBorder="1" applyAlignment="1">
      <alignment horizontal="center" vertical="top" wrapText="1"/>
    </xf>
    <xf numFmtId="0" fontId="11" fillId="0" borderId="30" xfId="0" applyFont="1" applyBorder="1" applyAlignment="1">
      <alignment horizontal="left" vertical="top"/>
    </xf>
    <xf numFmtId="0" fontId="11" fillId="0" borderId="11" xfId="0" applyFont="1" applyBorder="1" applyAlignment="1">
      <alignment horizontal="left" vertical="top"/>
    </xf>
    <xf numFmtId="0" fontId="11" fillId="0" borderId="31" xfId="0" applyFont="1" applyBorder="1" applyAlignment="1">
      <alignment horizontal="left" vertical="top"/>
    </xf>
    <xf numFmtId="4" fontId="11" fillId="2" borderId="30" xfId="0" applyNumberFormat="1" applyFont="1" applyFill="1" applyBorder="1" applyAlignment="1">
      <alignment horizontal="left" vertical="top"/>
    </xf>
    <xf numFmtId="4" fontId="11" fillId="2" borderId="11" xfId="0" applyNumberFormat="1" applyFont="1" applyFill="1" applyBorder="1" applyAlignment="1">
      <alignment horizontal="left" vertical="top"/>
    </xf>
    <xf numFmtId="4" fontId="11" fillId="2" borderId="31" xfId="0" applyNumberFormat="1" applyFont="1" applyFill="1" applyBorder="1" applyAlignment="1">
      <alignment horizontal="left" vertical="top"/>
    </xf>
    <xf numFmtId="0" fontId="3" fillId="0" borderId="30" xfId="0" applyFont="1" applyBorder="1" applyAlignment="1">
      <alignment horizontal="left" vertical="top"/>
    </xf>
    <xf numFmtId="0" fontId="3" fillId="0" borderId="11" xfId="0" applyFont="1" applyBorder="1" applyAlignment="1">
      <alignment horizontal="left" vertical="top"/>
    </xf>
    <xf numFmtId="0" fontId="3" fillId="0" borderId="31" xfId="0" applyFont="1" applyBorder="1" applyAlignment="1">
      <alignment horizontal="left" vertical="top"/>
    </xf>
    <xf numFmtId="4" fontId="11" fillId="0" borderId="30" xfId="0" applyNumberFormat="1" applyFont="1" applyBorder="1" applyAlignment="1">
      <alignment horizontal="left" vertical="top"/>
    </xf>
    <xf numFmtId="4" fontId="11" fillId="0" borderId="11" xfId="0" applyNumberFormat="1" applyFont="1" applyBorder="1" applyAlignment="1">
      <alignment horizontal="left" vertical="top"/>
    </xf>
    <xf numFmtId="4" fontId="11" fillId="0" borderId="31" xfId="0" applyNumberFormat="1" applyFont="1" applyBorder="1" applyAlignment="1">
      <alignment horizontal="left" vertical="top"/>
    </xf>
    <xf numFmtId="43" fontId="11" fillId="0" borderId="30" xfId="18" applyFont="1" applyBorder="1" applyAlignment="1">
      <alignment horizontal="left" vertical="top"/>
    </xf>
    <xf numFmtId="43" fontId="11" fillId="0" borderId="11" xfId="18" applyFont="1" applyBorder="1" applyAlignment="1">
      <alignment horizontal="left" vertical="top"/>
    </xf>
    <xf numFmtId="43" fontId="11" fillId="0" borderId="31" xfId="18" applyFont="1" applyBorder="1" applyAlignment="1">
      <alignment horizontal="left" vertical="top"/>
    </xf>
    <xf numFmtId="0" fontId="7" fillId="0" borderId="0" xfId="0" applyFont="1" applyBorder="1" applyAlignment="1">
      <alignment horizontal="center" wrapText="1"/>
    </xf>
    <xf numFmtId="0" fontId="7" fillId="0" borderId="6" xfId="0" applyFont="1" applyBorder="1" applyAlignment="1">
      <alignment horizontal="center" wrapText="1"/>
    </xf>
    <xf numFmtId="0" fontId="9" fillId="0" borderId="9" xfId="0" applyFont="1" applyBorder="1" applyAlignment="1">
      <alignment horizontal="center" vertical="top"/>
    </xf>
    <xf numFmtId="0" fontId="9" fillId="0" borderId="13" xfId="0" applyFont="1" applyBorder="1" applyAlignment="1">
      <alignment horizontal="center" vertical="top"/>
    </xf>
    <xf numFmtId="0" fontId="5" fillId="0" borderId="8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5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9" fillId="2" borderId="1" xfId="0" applyFont="1" applyFill="1" applyBorder="1" applyAlignment="1">
      <alignment horizontal="center"/>
    </xf>
    <xf numFmtId="0" fontId="9" fillId="0" borderId="9" xfId="0" applyFont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top" wrapText="1"/>
    </xf>
    <xf numFmtId="0" fontId="9" fillId="0" borderId="9" xfId="0" applyFont="1" applyFill="1" applyBorder="1" applyAlignment="1">
      <alignment horizontal="center" vertical="top" wrapText="1"/>
    </xf>
    <xf numFmtId="0" fontId="9" fillId="0" borderId="13" xfId="0" applyFont="1" applyFill="1" applyBorder="1" applyAlignment="1">
      <alignment horizontal="center" vertical="top" wrapText="1"/>
    </xf>
    <xf numFmtId="0" fontId="11" fillId="0" borderId="9" xfId="0" applyFont="1" applyFill="1" applyBorder="1" applyAlignment="1">
      <alignment horizontal="center" textRotation="90" wrapText="1"/>
    </xf>
    <xf numFmtId="0" fontId="11" fillId="0" borderId="13" xfId="0" applyFont="1" applyFill="1" applyBorder="1" applyAlignment="1">
      <alignment horizontal="center" textRotation="90" wrapText="1"/>
    </xf>
    <xf numFmtId="0" fontId="9" fillId="0" borderId="1" xfId="0" applyFont="1" applyBorder="1" applyAlignment="1">
      <alignment horizontal="center"/>
    </xf>
    <xf numFmtId="0" fontId="9" fillId="2" borderId="9" xfId="0" applyFont="1" applyFill="1" applyBorder="1" applyAlignment="1">
      <alignment horizontal="center"/>
    </xf>
    <xf numFmtId="0" fontId="9" fillId="2" borderId="13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5" fillId="0" borderId="8" xfId="0" applyFont="1" applyBorder="1" applyAlignment="1">
      <alignment horizontal="right"/>
    </xf>
    <xf numFmtId="0" fontId="5" fillId="0" borderId="27" xfId="0" applyFont="1" applyBorder="1" applyAlignment="1">
      <alignment horizontal="right"/>
    </xf>
    <xf numFmtId="0" fontId="11" fillId="0" borderId="9" xfId="0" applyFont="1" applyFill="1" applyBorder="1" applyAlignment="1">
      <alignment horizontal="center" vertical="center" textRotation="90" wrapText="1"/>
    </xf>
    <xf numFmtId="0" fontId="11" fillId="0" borderId="13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/>
    </xf>
    <xf numFmtId="0" fontId="9" fillId="0" borderId="40" xfId="0" applyFont="1" applyBorder="1" applyAlignment="1">
      <alignment horizontal="center" vertical="top"/>
    </xf>
    <xf numFmtId="0" fontId="9" fillId="0" borderId="40" xfId="0" applyFont="1" applyBorder="1" applyAlignment="1">
      <alignment horizontal="center" vertical="top" wrapText="1"/>
    </xf>
    <xf numFmtId="0" fontId="12" fillId="2" borderId="1" xfId="0" applyFont="1" applyFill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12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vertical="top" wrapText="1"/>
    </xf>
    <xf numFmtId="0" fontId="10" fillId="0" borderId="1" xfId="0" applyFont="1" applyBorder="1" applyAlignment="1">
      <alignment horizontal="center"/>
    </xf>
    <xf numFmtId="0" fontId="9" fillId="0" borderId="1" xfId="0" applyFont="1" applyBorder="1" applyAlignment="1">
      <alignment horizontal="left"/>
    </xf>
    <xf numFmtId="0" fontId="5" fillId="0" borderId="41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5" fillId="0" borderId="45" xfId="0" applyFont="1" applyBorder="1" applyAlignment="1">
      <alignment horizontal="center"/>
    </xf>
    <xf numFmtId="0" fontId="15" fillId="4" borderId="5" xfId="0" applyFont="1" applyFill="1" applyBorder="1" applyAlignment="1">
      <alignment horizontal="center" vertical="top"/>
    </xf>
    <xf numFmtId="0" fontId="15" fillId="4" borderId="6" xfId="0" applyFont="1" applyFill="1" applyBorder="1" applyAlignment="1">
      <alignment horizontal="center" vertical="top"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AUXILIAR ORGANIZACIONE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28575</xdr:rowOff>
    </xdr:from>
    <xdr:to>
      <xdr:col>1</xdr:col>
      <xdr:colOff>638175</xdr:colOff>
      <xdr:row>5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8575"/>
          <a:ext cx="13620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95250</xdr:colOff>
      <xdr:row>0</xdr:row>
      <xdr:rowOff>38100</xdr:rowOff>
    </xdr:from>
    <xdr:to>
      <xdr:col>16</xdr:col>
      <xdr:colOff>485775</xdr:colOff>
      <xdr:row>4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44400" y="38100"/>
          <a:ext cx="10477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66675</xdr:rowOff>
    </xdr:from>
    <xdr:to>
      <xdr:col>1</xdr:col>
      <xdr:colOff>1190625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66675"/>
          <a:ext cx="11334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209550</xdr:colOff>
      <xdr:row>0</xdr:row>
      <xdr:rowOff>76200</xdr:rowOff>
    </xdr:from>
    <xdr:to>
      <xdr:col>8</xdr:col>
      <xdr:colOff>295275</xdr:colOff>
      <xdr:row>3</xdr:row>
      <xdr:rowOff>152400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34450" y="76200"/>
          <a:ext cx="10287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66675</xdr:rowOff>
    </xdr:from>
    <xdr:to>
      <xdr:col>1</xdr:col>
      <xdr:colOff>1190625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66675"/>
          <a:ext cx="11334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57150</xdr:colOff>
      <xdr:row>0</xdr:row>
      <xdr:rowOff>85725</xdr:rowOff>
    </xdr:from>
    <xdr:to>
      <xdr:col>9</xdr:col>
      <xdr:colOff>314325</xdr:colOff>
      <xdr:row>4</xdr:row>
      <xdr:rowOff>28575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20275" y="85725"/>
          <a:ext cx="11430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1</xdr:row>
      <xdr:rowOff>66675</xdr:rowOff>
    </xdr:from>
    <xdr:to>
      <xdr:col>1</xdr:col>
      <xdr:colOff>1171575</xdr:colOff>
      <xdr:row>4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28600"/>
          <a:ext cx="11334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523875</xdr:colOff>
      <xdr:row>1</xdr:row>
      <xdr:rowOff>47625</xdr:rowOff>
    </xdr:from>
    <xdr:to>
      <xdr:col>6</xdr:col>
      <xdr:colOff>219075</xdr:colOff>
      <xdr:row>4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34225" y="209550"/>
          <a:ext cx="9239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1</xdr:row>
      <xdr:rowOff>66675</xdr:rowOff>
    </xdr:from>
    <xdr:to>
      <xdr:col>1</xdr:col>
      <xdr:colOff>1171575</xdr:colOff>
      <xdr:row>4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28600"/>
          <a:ext cx="11334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323850</xdr:colOff>
      <xdr:row>1</xdr:row>
      <xdr:rowOff>38100</xdr:rowOff>
    </xdr:from>
    <xdr:to>
      <xdr:col>9</xdr:col>
      <xdr:colOff>228600</xdr:colOff>
      <xdr:row>6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39400" y="200025"/>
          <a:ext cx="11334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1</xdr:row>
      <xdr:rowOff>66675</xdr:rowOff>
    </xdr:from>
    <xdr:to>
      <xdr:col>1</xdr:col>
      <xdr:colOff>1171575</xdr:colOff>
      <xdr:row>4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28600"/>
          <a:ext cx="11334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1066800</xdr:colOff>
      <xdr:row>1</xdr:row>
      <xdr:rowOff>38100</xdr:rowOff>
    </xdr:from>
    <xdr:to>
      <xdr:col>6</xdr:col>
      <xdr:colOff>590550</xdr:colOff>
      <xdr:row>5</xdr:row>
      <xdr:rowOff>28575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53350" y="200025"/>
          <a:ext cx="9525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1</xdr:row>
      <xdr:rowOff>19050</xdr:rowOff>
    </xdr:from>
    <xdr:to>
      <xdr:col>1</xdr:col>
      <xdr:colOff>876300</xdr:colOff>
      <xdr:row>4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80975"/>
          <a:ext cx="7905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514350</xdr:colOff>
      <xdr:row>1</xdr:row>
      <xdr:rowOff>19050</xdr:rowOff>
    </xdr:from>
    <xdr:to>
      <xdr:col>8</xdr:col>
      <xdr:colOff>1476375</xdr:colOff>
      <xdr:row>5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01175" y="180975"/>
          <a:ext cx="9620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09"/>
  <sheetViews>
    <sheetView tabSelected="1" workbookViewId="0" topLeftCell="G1">
      <selection activeCell="A4" sqref="A4:N4"/>
    </sheetView>
  </sheetViews>
  <sheetFormatPr defaultColWidth="11.421875" defaultRowHeight="12.75"/>
  <cols>
    <col min="1" max="1" width="11.421875" style="96" customWidth="1"/>
    <col min="2" max="2" width="11.28125" style="96" customWidth="1"/>
    <col min="3" max="3" width="12.421875" style="96" customWidth="1"/>
    <col min="4" max="4" width="12.28125" style="96" customWidth="1"/>
    <col min="5" max="5" width="14.140625" style="96" customWidth="1"/>
    <col min="6" max="6" width="12.00390625" style="96" customWidth="1"/>
    <col min="7" max="8" width="13.00390625" style="96" customWidth="1"/>
    <col min="9" max="9" width="12.28125" style="96" customWidth="1"/>
    <col min="10" max="10" width="12.140625" style="96" customWidth="1"/>
    <col min="11" max="11" width="11.421875" style="96" customWidth="1"/>
    <col min="12" max="12" width="13.8515625" style="96" customWidth="1"/>
    <col min="13" max="13" width="12.421875" style="96" customWidth="1"/>
    <col min="14" max="14" width="10.57421875" style="96" customWidth="1"/>
    <col min="15" max="15" width="11.421875" style="96" customWidth="1"/>
    <col min="16" max="16" width="9.8515625" style="96" bestFit="1" customWidth="1"/>
    <col min="17" max="17" width="8.7109375" style="96" bestFit="1" customWidth="1"/>
    <col min="18" max="18" width="13.421875" style="76" bestFit="1" customWidth="1"/>
    <col min="19" max="20" width="12.28125" style="76" bestFit="1" customWidth="1"/>
    <col min="21" max="21" width="13.140625" style="76" customWidth="1"/>
    <col min="22" max="22" width="12.28125" style="76" bestFit="1" customWidth="1"/>
    <col min="23" max="16384" width="11.421875" style="76" customWidth="1"/>
  </cols>
  <sheetData>
    <row r="1" spans="1:42" s="71" customFormat="1" ht="15" customHeight="1">
      <c r="A1" s="201" t="s">
        <v>0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3"/>
      <c r="R1" s="68"/>
      <c r="S1" s="68"/>
      <c r="T1" s="68"/>
      <c r="U1" s="68"/>
      <c r="V1" s="68"/>
      <c r="W1" s="68"/>
      <c r="X1" s="68"/>
      <c r="Y1" s="68"/>
      <c r="Z1" s="69"/>
      <c r="AA1" s="69"/>
      <c r="AB1" s="69"/>
      <c r="AC1" s="69"/>
      <c r="AD1" s="69"/>
      <c r="AE1" s="69"/>
      <c r="AF1" s="70"/>
      <c r="AG1" s="69"/>
      <c r="AH1" s="69"/>
      <c r="AI1" s="69"/>
      <c r="AJ1" s="69"/>
      <c r="AK1" s="69"/>
      <c r="AL1" s="69"/>
      <c r="AM1" s="69"/>
      <c r="AP1" s="72" t="s">
        <v>321</v>
      </c>
    </row>
    <row r="2" spans="1:42" s="71" customFormat="1" ht="3.75" customHeight="1">
      <c r="A2" s="190"/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73"/>
      <c r="P2" s="73"/>
      <c r="Q2" s="163"/>
      <c r="R2" s="74"/>
      <c r="S2" s="74"/>
      <c r="T2" s="74"/>
      <c r="U2" s="74"/>
      <c r="V2" s="74"/>
      <c r="W2" s="74"/>
      <c r="X2" s="74"/>
      <c r="Y2" s="74"/>
      <c r="Z2" s="69"/>
      <c r="AA2" s="69"/>
      <c r="AB2" s="69"/>
      <c r="AC2" s="69"/>
      <c r="AD2" s="69"/>
      <c r="AE2" s="69"/>
      <c r="AF2" s="70"/>
      <c r="AG2" s="69"/>
      <c r="AH2" s="69"/>
      <c r="AI2" s="69"/>
      <c r="AJ2" s="69"/>
      <c r="AK2" s="69"/>
      <c r="AL2" s="69"/>
      <c r="AM2" s="69"/>
      <c r="AP2" s="75" t="s">
        <v>322</v>
      </c>
    </row>
    <row r="3" spans="1:42" s="71" customFormat="1" ht="17.25" customHeight="1">
      <c r="A3" s="190" t="s">
        <v>1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7"/>
      <c r="R3" s="74"/>
      <c r="S3" s="74"/>
      <c r="T3" s="74"/>
      <c r="U3" s="74"/>
      <c r="V3" s="74"/>
      <c r="W3" s="74"/>
      <c r="X3" s="74"/>
      <c r="Y3" s="74"/>
      <c r="Z3" s="69"/>
      <c r="AA3" s="69"/>
      <c r="AB3" s="69"/>
      <c r="AC3" s="69"/>
      <c r="AD3" s="69"/>
      <c r="AE3" s="69"/>
      <c r="AF3" s="70"/>
      <c r="AG3" s="69"/>
      <c r="AH3" s="69"/>
      <c r="AI3" s="69"/>
      <c r="AJ3" s="69"/>
      <c r="AK3" s="69"/>
      <c r="AL3" s="69"/>
      <c r="AM3" s="69"/>
      <c r="AP3" s="75"/>
    </row>
    <row r="4" spans="1:17" ht="0.75" customHeight="1">
      <c r="A4" s="272"/>
      <c r="B4" s="196"/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6"/>
      <c r="Q4" s="273"/>
    </row>
    <row r="5" spans="1:17" ht="15.75">
      <c r="A5" s="190" t="s">
        <v>296</v>
      </c>
      <c r="B5" s="196"/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196"/>
      <c r="P5" s="196"/>
      <c r="Q5" s="197"/>
    </row>
    <row r="6" spans="1:17" ht="15.75">
      <c r="A6" s="190" t="s">
        <v>297</v>
      </c>
      <c r="B6" s="196"/>
      <c r="C6" s="196"/>
      <c r="D6" s="196"/>
      <c r="E6" s="196"/>
      <c r="F6" s="196"/>
      <c r="G6" s="196"/>
      <c r="H6" s="196"/>
      <c r="I6" s="196"/>
      <c r="J6" s="196"/>
      <c r="K6" s="196"/>
      <c r="L6" s="196"/>
      <c r="M6" s="196"/>
      <c r="N6" s="196"/>
      <c r="O6" s="196"/>
      <c r="P6" s="196"/>
      <c r="Q6" s="197"/>
    </row>
    <row r="7" spans="1:17" ht="15.75">
      <c r="A7" s="187"/>
      <c r="B7" s="188"/>
      <c r="C7" s="188"/>
      <c r="D7" s="188"/>
      <c r="E7" s="188"/>
      <c r="F7" s="188"/>
      <c r="G7" s="188"/>
      <c r="H7" s="188"/>
      <c r="I7" s="188"/>
      <c r="J7" s="188"/>
      <c r="K7" s="188"/>
      <c r="L7" s="188"/>
      <c r="M7" s="188"/>
      <c r="N7" s="188"/>
      <c r="O7" s="188"/>
      <c r="P7" s="188"/>
      <c r="Q7" s="189"/>
    </row>
    <row r="8" spans="1:17" ht="12.75" customHeight="1">
      <c r="A8" s="198" t="s">
        <v>434</v>
      </c>
      <c r="B8" s="199"/>
      <c r="C8" s="199"/>
      <c r="D8" s="199"/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200"/>
    </row>
    <row r="9" spans="1:17" s="77" customFormat="1" ht="50.25" customHeight="1">
      <c r="A9" s="185" t="s">
        <v>298</v>
      </c>
      <c r="B9" s="186"/>
      <c r="C9" s="186"/>
      <c r="D9" s="186" t="s">
        <v>452</v>
      </c>
      <c r="E9" s="186"/>
      <c r="F9" s="186"/>
      <c r="G9" s="186"/>
      <c r="H9" s="186" t="s">
        <v>453</v>
      </c>
      <c r="I9" s="186"/>
      <c r="J9" s="186"/>
      <c r="K9" s="186" t="s">
        <v>299</v>
      </c>
      <c r="L9" s="186"/>
      <c r="M9" s="194" t="s">
        <v>448</v>
      </c>
      <c r="N9" s="205" t="s">
        <v>300</v>
      </c>
      <c r="O9" s="167" t="s">
        <v>442</v>
      </c>
      <c r="P9" s="183" t="s">
        <v>60</v>
      </c>
      <c r="Q9" s="180"/>
    </row>
    <row r="10" spans="1:17" s="77" customFormat="1" ht="96.75" customHeight="1">
      <c r="A10" s="192" t="s">
        <v>433</v>
      </c>
      <c r="B10" s="194" t="s">
        <v>426</v>
      </c>
      <c r="C10" s="194" t="s">
        <v>427</v>
      </c>
      <c r="D10" s="183" t="s">
        <v>301</v>
      </c>
      <c r="E10" s="184"/>
      <c r="F10" s="194" t="s">
        <v>428</v>
      </c>
      <c r="G10" s="194" t="s">
        <v>429</v>
      </c>
      <c r="H10" s="194" t="s">
        <v>430</v>
      </c>
      <c r="I10" s="194" t="s">
        <v>431</v>
      </c>
      <c r="J10" s="194" t="s">
        <v>432</v>
      </c>
      <c r="K10" s="194" t="s">
        <v>302</v>
      </c>
      <c r="L10" s="194" t="s">
        <v>455</v>
      </c>
      <c r="M10" s="204"/>
      <c r="N10" s="206"/>
      <c r="O10" s="172" t="s">
        <v>441</v>
      </c>
      <c r="P10" s="181" t="s">
        <v>440</v>
      </c>
      <c r="Q10" s="172" t="s">
        <v>441</v>
      </c>
    </row>
    <row r="11" spans="1:17" s="77" customFormat="1" ht="45">
      <c r="A11" s="193"/>
      <c r="B11" s="195"/>
      <c r="C11" s="195"/>
      <c r="D11" s="149" t="s">
        <v>454</v>
      </c>
      <c r="E11" s="149" t="s">
        <v>443</v>
      </c>
      <c r="F11" s="195"/>
      <c r="G11" s="195"/>
      <c r="H11" s="195"/>
      <c r="I11" s="195"/>
      <c r="J11" s="195"/>
      <c r="K11" s="195"/>
      <c r="L11" s="195"/>
      <c r="M11" s="195"/>
      <c r="N11" s="207"/>
      <c r="O11" s="173"/>
      <c r="P11" s="182"/>
      <c r="Q11" s="173"/>
    </row>
    <row r="12" spans="1:17" s="78" customFormat="1" ht="13.5" customHeight="1">
      <c r="A12" s="177" t="s">
        <v>303</v>
      </c>
      <c r="B12" s="178"/>
      <c r="C12" s="178"/>
      <c r="D12" s="178"/>
      <c r="E12" s="178"/>
      <c r="F12" s="178"/>
      <c r="G12" s="178"/>
      <c r="H12" s="178"/>
      <c r="I12" s="178"/>
      <c r="J12" s="178"/>
      <c r="K12" s="178"/>
      <c r="L12" s="178"/>
      <c r="M12" s="178"/>
      <c r="N12" s="178"/>
      <c r="O12" s="178"/>
      <c r="P12" s="178"/>
      <c r="Q12" s="179"/>
    </row>
    <row r="13" spans="1:22" s="81" customFormat="1" ht="15" customHeight="1">
      <c r="A13" s="208" t="s">
        <v>304</v>
      </c>
      <c r="B13" s="209"/>
      <c r="C13" s="209"/>
      <c r="D13" s="209"/>
      <c r="E13" s="209"/>
      <c r="F13" s="209"/>
      <c r="G13" s="209"/>
      <c r="H13" s="209"/>
      <c r="I13" s="209"/>
      <c r="J13" s="209"/>
      <c r="K13" s="209"/>
      <c r="L13" s="209"/>
      <c r="M13" s="209"/>
      <c r="N13" s="209"/>
      <c r="O13" s="209"/>
      <c r="P13" s="209"/>
      <c r="Q13" s="210"/>
      <c r="R13" s="79"/>
      <c r="S13" s="80" t="s">
        <v>305</v>
      </c>
      <c r="T13" s="80" t="s">
        <v>306</v>
      </c>
      <c r="U13" s="80" t="s">
        <v>307</v>
      </c>
      <c r="V13" s="80" t="s">
        <v>308</v>
      </c>
    </row>
    <row r="14" spans="1:22" s="85" customFormat="1" ht="15" customHeight="1">
      <c r="A14" s="157">
        <v>729016.03</v>
      </c>
      <c r="B14" s="150">
        <v>13589.79</v>
      </c>
      <c r="C14" s="150">
        <v>1069309.3</v>
      </c>
      <c r="D14" s="150">
        <v>155122.21</v>
      </c>
      <c r="E14" s="150">
        <v>0</v>
      </c>
      <c r="F14" s="150">
        <v>3291.81</v>
      </c>
      <c r="G14" s="150">
        <v>0</v>
      </c>
      <c r="H14" s="150">
        <f>+A14-D14-E14</f>
        <v>573893.8200000001</v>
      </c>
      <c r="I14" s="150">
        <f>+B14-F14</f>
        <v>10297.980000000001</v>
      </c>
      <c r="J14" s="150">
        <f>+C14-G14</f>
        <v>1069309.3</v>
      </c>
      <c r="K14" s="150">
        <v>17360312.03</v>
      </c>
      <c r="L14" s="150">
        <v>6998801.69</v>
      </c>
      <c r="M14" s="150">
        <f>+K14-L14</f>
        <v>10361510.34</v>
      </c>
      <c r="N14" s="151">
        <f>+H14+I14+J14+M14</f>
        <v>12015011.44</v>
      </c>
      <c r="O14" s="152"/>
      <c r="P14" s="150">
        <v>302250</v>
      </c>
      <c r="Q14" s="158"/>
      <c r="R14" s="84">
        <v>1030</v>
      </c>
      <c r="S14" s="82">
        <f>+A14+B14+C14</f>
        <v>1811915.12</v>
      </c>
      <c r="T14" s="82">
        <f aca="true" t="shared" si="0" ref="T14:T37">+K14</f>
        <v>17360312.03</v>
      </c>
      <c r="U14" s="82">
        <f aca="true" t="shared" si="1" ref="U14:U37">+D14+F14+G14+L14</f>
        <v>7157215.71</v>
      </c>
      <c r="V14" s="82">
        <f aca="true" t="shared" si="2" ref="V14:V37">+S14+T14-U14</f>
        <v>12015011.440000001</v>
      </c>
    </row>
    <row r="15" spans="1:23" s="86" customFormat="1" ht="15" customHeight="1">
      <c r="A15" s="174" t="s">
        <v>309</v>
      </c>
      <c r="B15" s="175"/>
      <c r="C15" s="175"/>
      <c r="D15" s="175"/>
      <c r="E15" s="175"/>
      <c r="F15" s="175"/>
      <c r="G15" s="175"/>
      <c r="H15" s="175"/>
      <c r="I15" s="175"/>
      <c r="J15" s="175"/>
      <c r="K15" s="175"/>
      <c r="L15" s="175"/>
      <c r="M15" s="175"/>
      <c r="N15" s="175"/>
      <c r="O15" s="175"/>
      <c r="P15" s="175"/>
      <c r="Q15" s="176"/>
      <c r="R15" s="84"/>
      <c r="S15" s="82"/>
      <c r="T15" s="82">
        <f t="shared" si="0"/>
        <v>0</v>
      </c>
      <c r="U15" s="82">
        <f t="shared" si="1"/>
        <v>0</v>
      </c>
      <c r="V15" s="82">
        <f t="shared" si="2"/>
        <v>0</v>
      </c>
      <c r="W15" s="85"/>
    </row>
    <row r="16" spans="1:22" s="85" customFormat="1" ht="15" customHeight="1">
      <c r="A16" s="157">
        <v>0</v>
      </c>
      <c r="B16" s="150">
        <v>0</v>
      </c>
      <c r="C16" s="150">
        <v>5502.5</v>
      </c>
      <c r="D16" s="150">
        <v>0</v>
      </c>
      <c r="E16" s="150">
        <v>0</v>
      </c>
      <c r="F16" s="150">
        <v>0</v>
      </c>
      <c r="G16" s="150">
        <v>0</v>
      </c>
      <c r="H16" s="150">
        <f>+A16-D16-E16</f>
        <v>0</v>
      </c>
      <c r="I16" s="150">
        <f>+B16-F16</f>
        <v>0</v>
      </c>
      <c r="J16" s="150">
        <f>+C16-G16</f>
        <v>5502.5</v>
      </c>
      <c r="K16" s="150">
        <v>10000</v>
      </c>
      <c r="L16" s="150">
        <v>7250</v>
      </c>
      <c r="M16" s="150">
        <f>+K16-L16</f>
        <v>2750</v>
      </c>
      <c r="N16" s="151">
        <f>+H16+I16+J16+M16</f>
        <v>8252.5</v>
      </c>
      <c r="O16" s="152"/>
      <c r="P16" s="150">
        <v>0</v>
      </c>
      <c r="Q16" s="158"/>
      <c r="R16" s="84">
        <v>1031</v>
      </c>
      <c r="S16" s="82">
        <f>+A16+B16+C16</f>
        <v>5502.5</v>
      </c>
      <c r="T16" s="82">
        <f t="shared" si="0"/>
        <v>10000</v>
      </c>
      <c r="U16" s="82">
        <f t="shared" si="1"/>
        <v>7250</v>
      </c>
      <c r="V16" s="82">
        <f t="shared" si="2"/>
        <v>8252.5</v>
      </c>
    </row>
    <row r="17" spans="1:23" s="86" customFormat="1" ht="15" customHeight="1">
      <c r="A17" s="174" t="s">
        <v>310</v>
      </c>
      <c r="B17" s="175"/>
      <c r="C17" s="175"/>
      <c r="D17" s="175"/>
      <c r="E17" s="175"/>
      <c r="F17" s="175"/>
      <c r="G17" s="175"/>
      <c r="H17" s="175"/>
      <c r="I17" s="175"/>
      <c r="J17" s="175"/>
      <c r="K17" s="175"/>
      <c r="L17" s="175"/>
      <c r="M17" s="175"/>
      <c r="N17" s="175"/>
      <c r="O17" s="175"/>
      <c r="P17" s="175"/>
      <c r="Q17" s="176"/>
      <c r="R17" s="84"/>
      <c r="S17" s="82"/>
      <c r="T17" s="82">
        <f t="shared" si="0"/>
        <v>0</v>
      </c>
      <c r="U17" s="82">
        <f t="shared" si="1"/>
        <v>0</v>
      </c>
      <c r="V17" s="82">
        <f t="shared" si="2"/>
        <v>0</v>
      </c>
      <c r="W17" s="85"/>
    </row>
    <row r="18" spans="1:22" s="85" customFormat="1" ht="15" customHeight="1">
      <c r="A18" s="157">
        <v>970207.96</v>
      </c>
      <c r="B18" s="150">
        <v>64981.78</v>
      </c>
      <c r="C18" s="150">
        <f>6775089.61+203940.93</f>
        <v>6979030.54</v>
      </c>
      <c r="D18" s="150">
        <v>327340.36</v>
      </c>
      <c r="E18" s="150">
        <v>39113.83</v>
      </c>
      <c r="F18" s="150">
        <v>25629.65</v>
      </c>
      <c r="G18" s="150">
        <v>0</v>
      </c>
      <c r="H18" s="150">
        <f>+A18-D18-E18</f>
        <v>603753.77</v>
      </c>
      <c r="I18" s="150">
        <f>+B18-F18</f>
        <v>39352.13</v>
      </c>
      <c r="J18" s="150">
        <f>+C18-G18</f>
        <v>6979030.54</v>
      </c>
      <c r="K18" s="150">
        <f>15465750.86+4500</f>
        <v>15470250.86</v>
      </c>
      <c r="L18" s="150">
        <v>14165277.95</v>
      </c>
      <c r="M18" s="150">
        <f>+K18-L18</f>
        <v>1304972.9100000001</v>
      </c>
      <c r="N18" s="151">
        <f>+H18+I18+J18+M18</f>
        <v>8927109.350000001</v>
      </c>
      <c r="O18" s="152"/>
      <c r="P18" s="150">
        <v>223793</v>
      </c>
      <c r="Q18" s="158"/>
      <c r="R18" s="84">
        <v>1032</v>
      </c>
      <c r="S18" s="82">
        <f>+A18+B18+C18</f>
        <v>8014220.28</v>
      </c>
      <c r="T18" s="82">
        <f t="shared" si="0"/>
        <v>15470250.86</v>
      </c>
      <c r="U18" s="82">
        <f t="shared" si="1"/>
        <v>14518247.959999999</v>
      </c>
      <c r="V18" s="82">
        <f t="shared" si="2"/>
        <v>8966223.180000002</v>
      </c>
    </row>
    <row r="19" spans="1:23" s="86" customFormat="1" ht="15" customHeight="1">
      <c r="A19" s="174" t="s">
        <v>311</v>
      </c>
      <c r="B19" s="175"/>
      <c r="C19" s="175"/>
      <c r="D19" s="175"/>
      <c r="E19" s="175"/>
      <c r="F19" s="175"/>
      <c r="G19" s="175"/>
      <c r="H19" s="175"/>
      <c r="I19" s="175"/>
      <c r="J19" s="175"/>
      <c r="K19" s="175"/>
      <c r="L19" s="175"/>
      <c r="M19" s="175"/>
      <c r="N19" s="175"/>
      <c r="O19" s="175"/>
      <c r="P19" s="175"/>
      <c r="Q19" s="176"/>
      <c r="R19" s="84"/>
      <c r="S19" s="82"/>
      <c r="T19" s="82">
        <f t="shared" si="0"/>
        <v>0</v>
      </c>
      <c r="U19" s="82">
        <f t="shared" si="1"/>
        <v>0</v>
      </c>
      <c r="V19" s="82">
        <f t="shared" si="2"/>
        <v>0</v>
      </c>
      <c r="W19" s="85"/>
    </row>
    <row r="20" spans="1:22" s="85" customFormat="1" ht="15" customHeight="1">
      <c r="A20" s="157">
        <v>101053.18</v>
      </c>
      <c r="B20" s="150">
        <v>96699.07</v>
      </c>
      <c r="C20" s="150">
        <v>0</v>
      </c>
      <c r="D20" s="150">
        <v>47641.97</v>
      </c>
      <c r="E20" s="150">
        <v>0</v>
      </c>
      <c r="F20" s="150"/>
      <c r="G20" s="150">
        <v>0</v>
      </c>
      <c r="H20" s="150">
        <f>+A20-D20-E20</f>
        <v>53411.20999999999</v>
      </c>
      <c r="I20" s="150">
        <f>+B20-F20</f>
        <v>96699.07</v>
      </c>
      <c r="J20" s="150">
        <f>+C20-G20</f>
        <v>0</v>
      </c>
      <c r="K20" s="150">
        <f>2925672.13+1265.6</f>
        <v>2926937.73</v>
      </c>
      <c r="L20" s="150">
        <v>2147287.98</v>
      </c>
      <c r="M20" s="150">
        <f>+K20-L20</f>
        <v>779649.75</v>
      </c>
      <c r="N20" s="151">
        <f>+H20+I20+J20+M20</f>
        <v>929760.03</v>
      </c>
      <c r="O20" s="152"/>
      <c r="P20" s="150">
        <v>0</v>
      </c>
      <c r="Q20" s="158"/>
      <c r="R20" s="84">
        <v>1034</v>
      </c>
      <c r="S20" s="82">
        <f>+A20+B20+C20</f>
        <v>197752.25</v>
      </c>
      <c r="T20" s="82">
        <f t="shared" si="0"/>
        <v>2926937.73</v>
      </c>
      <c r="U20" s="82">
        <f t="shared" si="1"/>
        <v>2194929.95</v>
      </c>
      <c r="V20" s="82">
        <f t="shared" si="2"/>
        <v>929760.0299999998</v>
      </c>
    </row>
    <row r="21" spans="1:23" s="86" customFormat="1" ht="15" customHeight="1">
      <c r="A21" s="217" t="s">
        <v>312</v>
      </c>
      <c r="B21" s="218"/>
      <c r="C21" s="218"/>
      <c r="D21" s="218"/>
      <c r="E21" s="218"/>
      <c r="F21" s="218"/>
      <c r="G21" s="218"/>
      <c r="H21" s="218"/>
      <c r="I21" s="218"/>
      <c r="J21" s="218"/>
      <c r="K21" s="218"/>
      <c r="L21" s="218"/>
      <c r="M21" s="218"/>
      <c r="N21" s="218"/>
      <c r="O21" s="218"/>
      <c r="P21" s="218"/>
      <c r="Q21" s="219"/>
      <c r="R21" s="84"/>
      <c r="S21" s="82"/>
      <c r="T21" s="82">
        <f t="shared" si="0"/>
        <v>0</v>
      </c>
      <c r="U21" s="82">
        <f t="shared" si="1"/>
        <v>0</v>
      </c>
      <c r="V21" s="82">
        <f t="shared" si="2"/>
        <v>0</v>
      </c>
      <c r="W21" s="85"/>
    </row>
    <row r="22" spans="1:23" s="86" customFormat="1" ht="15" customHeight="1">
      <c r="A22" s="159">
        <v>0</v>
      </c>
      <c r="B22" s="153">
        <v>0</v>
      </c>
      <c r="C22" s="153">
        <v>30420.23</v>
      </c>
      <c r="D22" s="153">
        <v>0</v>
      </c>
      <c r="E22" s="153">
        <v>0</v>
      </c>
      <c r="F22" s="153">
        <v>0</v>
      </c>
      <c r="G22" s="153">
        <v>0</v>
      </c>
      <c r="H22" s="150">
        <f>+A22-D22-E22</f>
        <v>0</v>
      </c>
      <c r="I22" s="150">
        <f>+B22-F22</f>
        <v>0</v>
      </c>
      <c r="J22" s="150">
        <f>+C22-G22</f>
        <v>30420.23</v>
      </c>
      <c r="K22" s="153">
        <v>0</v>
      </c>
      <c r="L22" s="153">
        <v>0</v>
      </c>
      <c r="M22" s="150">
        <f>+K22-L22</f>
        <v>0</v>
      </c>
      <c r="N22" s="151">
        <f>+H22+I22+J22+M22</f>
        <v>30420.23</v>
      </c>
      <c r="O22" s="152"/>
      <c r="P22" s="150">
        <v>0</v>
      </c>
      <c r="Q22" s="158"/>
      <c r="R22" s="84">
        <v>1035</v>
      </c>
      <c r="S22" s="82">
        <f>+A22+B22+C22</f>
        <v>30420.23</v>
      </c>
      <c r="T22" s="82">
        <f t="shared" si="0"/>
        <v>0</v>
      </c>
      <c r="U22" s="82">
        <f t="shared" si="1"/>
        <v>0</v>
      </c>
      <c r="V22" s="82">
        <f t="shared" si="2"/>
        <v>30420.23</v>
      </c>
      <c r="W22" s="85"/>
    </row>
    <row r="23" spans="1:23" s="86" customFormat="1" ht="15" customHeight="1">
      <c r="A23" s="217" t="s">
        <v>313</v>
      </c>
      <c r="B23" s="218"/>
      <c r="C23" s="218"/>
      <c r="D23" s="218"/>
      <c r="E23" s="218"/>
      <c r="F23" s="218"/>
      <c r="G23" s="218"/>
      <c r="H23" s="218"/>
      <c r="I23" s="218"/>
      <c r="J23" s="218"/>
      <c r="K23" s="218"/>
      <c r="L23" s="218"/>
      <c r="M23" s="218"/>
      <c r="N23" s="218"/>
      <c r="O23" s="218"/>
      <c r="P23" s="218"/>
      <c r="Q23" s="219"/>
      <c r="R23" s="84"/>
      <c r="S23" s="82"/>
      <c r="T23" s="82">
        <f t="shared" si="0"/>
        <v>0</v>
      </c>
      <c r="U23" s="82">
        <f t="shared" si="1"/>
        <v>0</v>
      </c>
      <c r="V23" s="82">
        <f t="shared" si="2"/>
        <v>0</v>
      </c>
      <c r="W23" s="85"/>
    </row>
    <row r="24" spans="1:23" s="86" customFormat="1" ht="15" customHeight="1">
      <c r="A24" s="159">
        <v>0</v>
      </c>
      <c r="B24" s="153">
        <v>0</v>
      </c>
      <c r="C24" s="153">
        <v>0</v>
      </c>
      <c r="D24" s="153">
        <v>0</v>
      </c>
      <c r="E24" s="153">
        <v>0</v>
      </c>
      <c r="F24" s="153">
        <v>0</v>
      </c>
      <c r="G24" s="153">
        <v>0</v>
      </c>
      <c r="H24" s="150">
        <f>+A24-D24-E24</f>
        <v>0</v>
      </c>
      <c r="I24" s="150">
        <f>+B24-F24</f>
        <v>0</v>
      </c>
      <c r="J24" s="150">
        <f>+C24-G24</f>
        <v>0</v>
      </c>
      <c r="K24" s="153">
        <v>918500</v>
      </c>
      <c r="L24" s="153">
        <v>918500</v>
      </c>
      <c r="M24" s="150">
        <f>+K24-L24</f>
        <v>0</v>
      </c>
      <c r="N24" s="151">
        <f>+H24+I24+J24+M24</f>
        <v>0</v>
      </c>
      <c r="O24" s="152"/>
      <c r="P24" s="150">
        <v>0</v>
      </c>
      <c r="Q24" s="158"/>
      <c r="R24" s="84">
        <v>1036</v>
      </c>
      <c r="S24" s="82">
        <f>+A24+B24+C24</f>
        <v>0</v>
      </c>
      <c r="T24" s="82">
        <f t="shared" si="0"/>
        <v>918500</v>
      </c>
      <c r="U24" s="82">
        <f t="shared" si="1"/>
        <v>918500</v>
      </c>
      <c r="V24" s="82">
        <f t="shared" si="2"/>
        <v>0</v>
      </c>
      <c r="W24" s="85"/>
    </row>
    <row r="25" spans="1:23" s="86" customFormat="1" ht="15" customHeight="1">
      <c r="A25" s="220" t="s">
        <v>314</v>
      </c>
      <c r="B25" s="221"/>
      <c r="C25" s="221"/>
      <c r="D25" s="221"/>
      <c r="E25" s="221"/>
      <c r="F25" s="221"/>
      <c r="G25" s="221"/>
      <c r="H25" s="221"/>
      <c r="I25" s="221"/>
      <c r="J25" s="221"/>
      <c r="K25" s="221"/>
      <c r="L25" s="221"/>
      <c r="M25" s="221"/>
      <c r="N25" s="221"/>
      <c r="O25" s="221"/>
      <c r="P25" s="221"/>
      <c r="Q25" s="222"/>
      <c r="R25" s="84"/>
      <c r="S25" s="82"/>
      <c r="T25" s="82">
        <f t="shared" si="0"/>
        <v>0</v>
      </c>
      <c r="U25" s="82">
        <f t="shared" si="1"/>
        <v>0</v>
      </c>
      <c r="V25" s="82">
        <f t="shared" si="2"/>
        <v>0</v>
      </c>
      <c r="W25" s="85"/>
    </row>
    <row r="26" spans="1:23" s="86" customFormat="1" ht="15" customHeight="1">
      <c r="A26" s="159">
        <v>0</v>
      </c>
      <c r="B26" s="153">
        <v>0</v>
      </c>
      <c r="C26" s="153">
        <v>0</v>
      </c>
      <c r="D26" s="153">
        <v>0</v>
      </c>
      <c r="E26" s="153">
        <v>0</v>
      </c>
      <c r="F26" s="153">
        <v>0</v>
      </c>
      <c r="G26" s="153">
        <v>0</v>
      </c>
      <c r="H26" s="150">
        <f>+A26-D26-E26</f>
        <v>0</v>
      </c>
      <c r="I26" s="150">
        <f>+B26-F26</f>
        <v>0</v>
      </c>
      <c r="J26" s="150">
        <f>+C26-G26</f>
        <v>0</v>
      </c>
      <c r="K26" s="153">
        <v>10000171.24</v>
      </c>
      <c r="L26" s="153">
        <v>5800000</v>
      </c>
      <c r="M26" s="150">
        <f>+K26-L26</f>
        <v>4200171.24</v>
      </c>
      <c r="N26" s="151">
        <f>+H26+I26+J26+M26</f>
        <v>4200171.24</v>
      </c>
      <c r="O26" s="152"/>
      <c r="P26" s="150">
        <v>0</v>
      </c>
      <c r="Q26" s="158"/>
      <c r="R26" s="84">
        <v>1037</v>
      </c>
      <c r="S26" s="82">
        <f>+A26+B26+C26</f>
        <v>0</v>
      </c>
      <c r="T26" s="82">
        <f t="shared" si="0"/>
        <v>10000171.24</v>
      </c>
      <c r="U26" s="82">
        <f t="shared" si="1"/>
        <v>5800000</v>
      </c>
      <c r="V26" s="82">
        <f t="shared" si="2"/>
        <v>4200171.24</v>
      </c>
      <c r="W26" s="85"/>
    </row>
    <row r="27" spans="1:23" s="86" customFormat="1" ht="15" customHeight="1">
      <c r="A27" s="217" t="s">
        <v>315</v>
      </c>
      <c r="B27" s="218"/>
      <c r="C27" s="218"/>
      <c r="D27" s="218"/>
      <c r="E27" s="218"/>
      <c r="F27" s="218"/>
      <c r="G27" s="218"/>
      <c r="H27" s="218"/>
      <c r="I27" s="218"/>
      <c r="J27" s="218"/>
      <c r="K27" s="218"/>
      <c r="L27" s="218"/>
      <c r="M27" s="218"/>
      <c r="N27" s="218"/>
      <c r="O27" s="218"/>
      <c r="P27" s="218"/>
      <c r="Q27" s="219"/>
      <c r="R27" s="84"/>
      <c r="S27" s="82"/>
      <c r="T27" s="82">
        <f t="shared" si="0"/>
        <v>0</v>
      </c>
      <c r="U27" s="82">
        <f t="shared" si="1"/>
        <v>0</v>
      </c>
      <c r="V27" s="82">
        <f t="shared" si="2"/>
        <v>0</v>
      </c>
      <c r="W27" s="85"/>
    </row>
    <row r="28" spans="1:23" s="86" customFormat="1" ht="15" customHeight="1">
      <c r="A28" s="159">
        <v>458980.53</v>
      </c>
      <c r="B28" s="153">
        <v>0</v>
      </c>
      <c r="C28" s="153">
        <v>0</v>
      </c>
      <c r="D28" s="153">
        <v>0</v>
      </c>
      <c r="E28" s="153">
        <v>0</v>
      </c>
      <c r="F28" s="153">
        <v>0</v>
      </c>
      <c r="G28" s="153">
        <v>0</v>
      </c>
      <c r="H28" s="150">
        <f>+A28-D28-E28</f>
        <v>458980.53</v>
      </c>
      <c r="I28" s="150">
        <f>+B28-F28</f>
        <v>0</v>
      </c>
      <c r="J28" s="150">
        <f>+C28-G28</f>
        <v>0</v>
      </c>
      <c r="K28" s="153">
        <v>80000</v>
      </c>
      <c r="L28" s="153">
        <v>0</v>
      </c>
      <c r="M28" s="150">
        <f>+K28-L28</f>
        <v>80000</v>
      </c>
      <c r="N28" s="151">
        <f>+H28+I28+J28+M28</f>
        <v>538980.53</v>
      </c>
      <c r="O28" s="153">
        <v>214380.41</v>
      </c>
      <c r="P28" s="150">
        <v>0</v>
      </c>
      <c r="Q28" s="158">
        <v>124317.59</v>
      </c>
      <c r="R28" s="84">
        <v>1038</v>
      </c>
      <c r="S28" s="82">
        <f>+A28+B28+C28</f>
        <v>458980.53</v>
      </c>
      <c r="T28" s="82">
        <f t="shared" si="0"/>
        <v>80000</v>
      </c>
      <c r="U28" s="82">
        <f t="shared" si="1"/>
        <v>0</v>
      </c>
      <c r="V28" s="82">
        <f t="shared" si="2"/>
        <v>538980.53</v>
      </c>
      <c r="W28" s="85"/>
    </row>
    <row r="29" spans="1:23" s="86" customFormat="1" ht="15" customHeight="1">
      <c r="A29" s="217" t="s">
        <v>316</v>
      </c>
      <c r="B29" s="218"/>
      <c r="C29" s="218"/>
      <c r="D29" s="218"/>
      <c r="E29" s="218"/>
      <c r="F29" s="218"/>
      <c r="G29" s="218"/>
      <c r="H29" s="218"/>
      <c r="I29" s="218"/>
      <c r="J29" s="218"/>
      <c r="K29" s="218"/>
      <c r="L29" s="218"/>
      <c r="M29" s="218"/>
      <c r="N29" s="218"/>
      <c r="O29" s="218"/>
      <c r="P29" s="218"/>
      <c r="Q29" s="219"/>
      <c r="R29" s="84"/>
      <c r="S29" s="82"/>
      <c r="T29" s="82">
        <f t="shared" si="0"/>
        <v>0</v>
      </c>
      <c r="U29" s="82">
        <f t="shared" si="1"/>
        <v>0</v>
      </c>
      <c r="V29" s="82">
        <f t="shared" si="2"/>
        <v>0</v>
      </c>
      <c r="W29" s="85"/>
    </row>
    <row r="30" spans="1:23" s="81" customFormat="1" ht="15" customHeight="1">
      <c r="A30" s="159">
        <v>0</v>
      </c>
      <c r="B30" s="153">
        <v>0.6</v>
      </c>
      <c r="C30" s="153">
        <v>0</v>
      </c>
      <c r="D30" s="153">
        <v>0</v>
      </c>
      <c r="E30" s="153">
        <v>0</v>
      </c>
      <c r="F30" s="153">
        <v>0</v>
      </c>
      <c r="G30" s="153">
        <v>0</v>
      </c>
      <c r="H30" s="150">
        <f>+A30-D30-E30</f>
        <v>0</v>
      </c>
      <c r="I30" s="150">
        <f>+B30-F30</f>
        <v>0.6</v>
      </c>
      <c r="J30" s="150">
        <f>+C30-G30</f>
        <v>0</v>
      </c>
      <c r="K30" s="153">
        <v>0</v>
      </c>
      <c r="L30" s="153">
        <v>0</v>
      </c>
      <c r="M30" s="150">
        <f>+K30-L30</f>
        <v>0</v>
      </c>
      <c r="N30" s="151">
        <f>+H30+I30+J30+M30</f>
        <v>0.6</v>
      </c>
      <c r="O30" s="152"/>
      <c r="P30" s="150">
        <v>0</v>
      </c>
      <c r="Q30" s="158"/>
      <c r="R30" s="84">
        <v>1039</v>
      </c>
      <c r="S30" s="82">
        <f>+A30+B30+C30</f>
        <v>0.6</v>
      </c>
      <c r="T30" s="82">
        <f t="shared" si="0"/>
        <v>0</v>
      </c>
      <c r="U30" s="82">
        <f t="shared" si="1"/>
        <v>0</v>
      </c>
      <c r="V30" s="82">
        <f t="shared" si="2"/>
        <v>0.6</v>
      </c>
      <c r="W30" s="85"/>
    </row>
    <row r="31" spans="1:23" s="81" customFormat="1" ht="15" customHeight="1">
      <c r="A31" s="208" t="s">
        <v>317</v>
      </c>
      <c r="B31" s="209"/>
      <c r="C31" s="209"/>
      <c r="D31" s="209"/>
      <c r="E31" s="209"/>
      <c r="F31" s="209"/>
      <c r="G31" s="209"/>
      <c r="H31" s="209"/>
      <c r="I31" s="209"/>
      <c r="J31" s="209"/>
      <c r="K31" s="209"/>
      <c r="L31" s="209"/>
      <c r="M31" s="209"/>
      <c r="N31" s="209"/>
      <c r="O31" s="209"/>
      <c r="P31" s="209"/>
      <c r="Q31" s="210"/>
      <c r="R31" s="84"/>
      <c r="S31" s="82"/>
      <c r="T31" s="82">
        <f t="shared" si="0"/>
        <v>0</v>
      </c>
      <c r="U31" s="82">
        <f t="shared" si="1"/>
        <v>0</v>
      </c>
      <c r="V31" s="82">
        <f t="shared" si="2"/>
        <v>0</v>
      </c>
      <c r="W31" s="85"/>
    </row>
    <row r="32" spans="1:23" s="81" customFormat="1" ht="15" customHeight="1">
      <c r="A32" s="160">
        <f aca="true" t="shared" si="3" ref="A32:G32">+A14+A16+A18+A20+A22+A24+A26+A28+A30</f>
        <v>2259257.7</v>
      </c>
      <c r="B32" s="154">
        <f t="shared" si="3"/>
        <v>175271.24000000002</v>
      </c>
      <c r="C32" s="154">
        <f t="shared" si="3"/>
        <v>8084262.57</v>
      </c>
      <c r="D32" s="154">
        <f t="shared" si="3"/>
        <v>530104.5399999999</v>
      </c>
      <c r="E32" s="154">
        <f t="shared" si="3"/>
        <v>39113.83</v>
      </c>
      <c r="F32" s="154">
        <f t="shared" si="3"/>
        <v>28921.460000000003</v>
      </c>
      <c r="G32" s="154">
        <f t="shared" si="3"/>
        <v>0</v>
      </c>
      <c r="H32" s="155">
        <f>+H30+H28+H26+H24+H22+H20+H18+H16+H14</f>
        <v>1690039.33</v>
      </c>
      <c r="I32" s="155">
        <f>+I30+I28+I26+I24+I22+I20+I18+I16+I14</f>
        <v>146349.78000000003</v>
      </c>
      <c r="J32" s="155">
        <f>+J30+J28+J26+J24+J22+J20+J18+J16+J14</f>
        <v>8084262.57</v>
      </c>
      <c r="K32" s="154">
        <f>+K14+K16+K18+K20+K22+K24+K26+K28+K30</f>
        <v>46766171.86</v>
      </c>
      <c r="L32" s="154">
        <f>+L14+L16+L18+L20+L22+L24+L26+L28+L30</f>
        <v>30037117.62</v>
      </c>
      <c r="M32" s="155">
        <f>+K32-L32</f>
        <v>16729054.239999998</v>
      </c>
      <c r="N32" s="156">
        <f>+H32+I32+J32+M32</f>
        <v>26649705.919999998</v>
      </c>
      <c r="O32" s="154">
        <f>+O14+O16+O18+O20+O22+O24+O26+O28+O30</f>
        <v>214380.41</v>
      </c>
      <c r="P32" s="155">
        <f>+P30+P28+P26+P24+P22+P20+P18+P16+P14</f>
        <v>526043</v>
      </c>
      <c r="Q32" s="164">
        <f>+Q14+Q16+Q18+Q20+Q22+Q24+Q26+Q28+Q30</f>
        <v>124317.59</v>
      </c>
      <c r="R32" s="84">
        <v>103</v>
      </c>
      <c r="S32" s="82">
        <f>+A32+B32+C32</f>
        <v>10518791.510000002</v>
      </c>
      <c r="T32" s="82">
        <f t="shared" si="0"/>
        <v>46766171.86</v>
      </c>
      <c r="U32" s="82">
        <f t="shared" si="1"/>
        <v>30596143.62</v>
      </c>
      <c r="V32" s="82">
        <f t="shared" si="2"/>
        <v>26688819.750000004</v>
      </c>
      <c r="W32" s="85"/>
    </row>
    <row r="33" spans="1:23" s="81" customFormat="1" ht="15" customHeight="1">
      <c r="A33" s="214"/>
      <c r="B33" s="215"/>
      <c r="C33" s="215"/>
      <c r="D33" s="215"/>
      <c r="E33" s="215"/>
      <c r="F33" s="215"/>
      <c r="G33" s="215"/>
      <c r="H33" s="215"/>
      <c r="I33" s="215"/>
      <c r="J33" s="215"/>
      <c r="K33" s="215"/>
      <c r="L33" s="215"/>
      <c r="M33" s="215"/>
      <c r="N33" s="215"/>
      <c r="O33" s="215"/>
      <c r="P33" s="215"/>
      <c r="Q33" s="216"/>
      <c r="R33" s="87"/>
      <c r="S33" s="82">
        <f>+A33+B33+C33</f>
        <v>0</v>
      </c>
      <c r="T33" s="82">
        <f t="shared" si="0"/>
        <v>0</v>
      </c>
      <c r="U33" s="82">
        <f t="shared" si="1"/>
        <v>0</v>
      </c>
      <c r="V33" s="82">
        <f t="shared" si="2"/>
        <v>0</v>
      </c>
      <c r="W33" s="85"/>
    </row>
    <row r="34" spans="1:23" s="81" customFormat="1" ht="15" customHeight="1">
      <c r="A34" s="208" t="s">
        <v>318</v>
      </c>
      <c r="B34" s="209"/>
      <c r="C34" s="209"/>
      <c r="D34" s="209"/>
      <c r="E34" s="209"/>
      <c r="F34" s="209"/>
      <c r="G34" s="209"/>
      <c r="H34" s="209"/>
      <c r="I34" s="209"/>
      <c r="J34" s="209"/>
      <c r="K34" s="209"/>
      <c r="L34" s="209"/>
      <c r="M34" s="209"/>
      <c r="N34" s="209"/>
      <c r="O34" s="209"/>
      <c r="P34" s="209"/>
      <c r="Q34" s="210"/>
      <c r="R34" s="87"/>
      <c r="S34" s="82"/>
      <c r="T34" s="82">
        <f t="shared" si="0"/>
        <v>0</v>
      </c>
      <c r="U34" s="82">
        <f t="shared" si="1"/>
        <v>0</v>
      </c>
      <c r="V34" s="82">
        <f t="shared" si="2"/>
        <v>0</v>
      </c>
      <c r="W34" s="85"/>
    </row>
    <row r="35" spans="1:23" s="81" customFormat="1" ht="15" customHeight="1">
      <c r="A35" s="159">
        <v>0</v>
      </c>
      <c r="B35" s="153">
        <v>0</v>
      </c>
      <c r="C35" s="153">
        <v>0</v>
      </c>
      <c r="D35" s="153">
        <v>0</v>
      </c>
      <c r="E35" s="153">
        <v>0</v>
      </c>
      <c r="F35" s="153">
        <v>0</v>
      </c>
      <c r="G35" s="153">
        <v>0</v>
      </c>
      <c r="H35" s="150">
        <f>+A35-D35-E35</f>
        <v>0</v>
      </c>
      <c r="I35" s="150">
        <f>+B35-F35</f>
        <v>0</v>
      </c>
      <c r="J35" s="150">
        <f>+C35-G35</f>
        <v>0</v>
      </c>
      <c r="K35" s="153">
        <v>250401.86</v>
      </c>
      <c r="L35" s="153">
        <v>0</v>
      </c>
      <c r="M35" s="150">
        <f>+K35-L35</f>
        <v>250401.86</v>
      </c>
      <c r="N35" s="151">
        <f>+H35+I35+J35+M35</f>
        <v>250401.86</v>
      </c>
      <c r="O35" s="152"/>
      <c r="P35" s="150">
        <v>0</v>
      </c>
      <c r="Q35" s="158"/>
      <c r="R35" s="87">
        <v>107</v>
      </c>
      <c r="S35" s="82">
        <f>+A35+B35+C35</f>
        <v>0</v>
      </c>
      <c r="T35" s="82">
        <f t="shared" si="0"/>
        <v>250401.86</v>
      </c>
      <c r="U35" s="82">
        <f t="shared" si="1"/>
        <v>0</v>
      </c>
      <c r="V35" s="82">
        <f t="shared" si="2"/>
        <v>250401.86</v>
      </c>
      <c r="W35" s="85"/>
    </row>
    <row r="36" spans="1:23" s="81" customFormat="1" ht="15" customHeight="1">
      <c r="A36" s="217" t="s">
        <v>319</v>
      </c>
      <c r="B36" s="218"/>
      <c r="C36" s="218"/>
      <c r="D36" s="218"/>
      <c r="E36" s="218"/>
      <c r="F36" s="218"/>
      <c r="G36" s="218"/>
      <c r="H36" s="218"/>
      <c r="I36" s="218"/>
      <c r="J36" s="218"/>
      <c r="K36" s="218"/>
      <c r="L36" s="218"/>
      <c r="M36" s="218"/>
      <c r="N36" s="218"/>
      <c r="O36" s="218"/>
      <c r="P36" s="218"/>
      <c r="Q36" s="219"/>
      <c r="R36" s="87"/>
      <c r="S36" s="82"/>
      <c r="T36" s="82">
        <f t="shared" si="0"/>
        <v>0</v>
      </c>
      <c r="U36" s="82">
        <f t="shared" si="1"/>
        <v>0</v>
      </c>
      <c r="V36" s="82">
        <f t="shared" si="2"/>
        <v>0</v>
      </c>
      <c r="W36" s="85"/>
    </row>
    <row r="37" spans="1:23" s="81" customFormat="1" ht="15" customHeight="1">
      <c r="A37" s="159">
        <f>160270.15+298.26</f>
        <v>160568.41</v>
      </c>
      <c r="B37" s="153">
        <v>48187.4</v>
      </c>
      <c r="C37" s="153">
        <f>1656847.88+270990.85</f>
        <v>1927838.73</v>
      </c>
      <c r="D37" s="153">
        <v>0</v>
      </c>
      <c r="E37" s="153">
        <v>0</v>
      </c>
      <c r="F37" s="153">
        <v>34500</v>
      </c>
      <c r="G37" s="153">
        <v>15300</v>
      </c>
      <c r="H37" s="150">
        <f>+A37-D37-E37</f>
        <v>160568.41</v>
      </c>
      <c r="I37" s="150">
        <f>+B37-F37</f>
        <v>13687.400000000001</v>
      </c>
      <c r="J37" s="150">
        <f>+C37-G37</f>
        <v>1912538.73</v>
      </c>
      <c r="K37" s="153">
        <f>6915847.16+16050+19837.53</f>
        <v>6951734.69</v>
      </c>
      <c r="L37" s="153">
        <f>5849951.79+16050+19837.53</f>
        <v>5885839.32</v>
      </c>
      <c r="M37" s="150">
        <f>+K37-L37</f>
        <v>1065895.37</v>
      </c>
      <c r="N37" s="151">
        <f>+H37+I37+J37+M37</f>
        <v>3152689.91</v>
      </c>
      <c r="O37" s="152"/>
      <c r="P37" s="150">
        <v>0</v>
      </c>
      <c r="Q37" s="158"/>
      <c r="R37" s="87">
        <v>108</v>
      </c>
      <c r="S37" s="82">
        <f>+A37+B37+C37</f>
        <v>2136594.54</v>
      </c>
      <c r="T37" s="82">
        <f t="shared" si="0"/>
        <v>6951734.69</v>
      </c>
      <c r="U37" s="82">
        <f t="shared" si="1"/>
        <v>5935639.32</v>
      </c>
      <c r="V37" s="82">
        <f t="shared" si="2"/>
        <v>3152689.91</v>
      </c>
      <c r="W37" s="85"/>
    </row>
    <row r="38" spans="1:23" s="81" customFormat="1" ht="15" customHeight="1">
      <c r="A38" s="211" t="s">
        <v>320</v>
      </c>
      <c r="B38" s="212"/>
      <c r="C38" s="212"/>
      <c r="D38" s="212"/>
      <c r="E38" s="212"/>
      <c r="F38" s="212"/>
      <c r="G38" s="212"/>
      <c r="H38" s="212"/>
      <c r="I38" s="212"/>
      <c r="J38" s="212"/>
      <c r="K38" s="212"/>
      <c r="L38" s="212"/>
      <c r="M38" s="212"/>
      <c r="N38" s="212"/>
      <c r="O38" s="212"/>
      <c r="P38" s="212"/>
      <c r="Q38" s="213"/>
      <c r="R38" s="88"/>
      <c r="S38" s="88"/>
      <c r="T38" s="88"/>
      <c r="U38" s="88"/>
      <c r="V38" s="89"/>
      <c r="W38" s="85"/>
    </row>
    <row r="39" spans="1:23" s="81" customFormat="1" ht="15" customHeight="1" thickBot="1">
      <c r="A39" s="161">
        <f aca="true" t="shared" si="4" ref="A39:Q39">+A37+A35+A32</f>
        <v>2419826.1100000003</v>
      </c>
      <c r="B39" s="162">
        <f t="shared" si="4"/>
        <v>223458.64</v>
      </c>
      <c r="C39" s="162">
        <f t="shared" si="4"/>
        <v>10012101.3</v>
      </c>
      <c r="D39" s="162">
        <f t="shared" si="4"/>
        <v>530104.5399999999</v>
      </c>
      <c r="E39" s="162">
        <f t="shared" si="4"/>
        <v>39113.83</v>
      </c>
      <c r="F39" s="162">
        <f t="shared" si="4"/>
        <v>63421.46000000001</v>
      </c>
      <c r="G39" s="162">
        <f t="shared" si="4"/>
        <v>15300</v>
      </c>
      <c r="H39" s="162">
        <f t="shared" si="4"/>
        <v>1850607.74</v>
      </c>
      <c r="I39" s="162">
        <f t="shared" si="4"/>
        <v>160037.18000000002</v>
      </c>
      <c r="J39" s="162">
        <f t="shared" si="4"/>
        <v>9996801.3</v>
      </c>
      <c r="K39" s="162">
        <f t="shared" si="4"/>
        <v>53968308.41</v>
      </c>
      <c r="L39" s="162">
        <f t="shared" si="4"/>
        <v>35922956.94</v>
      </c>
      <c r="M39" s="162">
        <f t="shared" si="4"/>
        <v>18045351.47</v>
      </c>
      <c r="N39" s="162">
        <f t="shared" si="4"/>
        <v>30052797.689999998</v>
      </c>
      <c r="O39" s="162">
        <f t="shared" si="4"/>
        <v>214380.41</v>
      </c>
      <c r="P39" s="162">
        <f t="shared" si="4"/>
        <v>526043</v>
      </c>
      <c r="Q39" s="165">
        <f t="shared" si="4"/>
        <v>124317.59</v>
      </c>
      <c r="R39" s="90" t="s">
        <v>55</v>
      </c>
      <c r="S39" s="83">
        <f>+A39+B39+C39</f>
        <v>12655386.05</v>
      </c>
      <c r="T39" s="83">
        <f>+K39</f>
        <v>53968308.41</v>
      </c>
      <c r="U39" s="83">
        <f>+D39+F39+G39+L39</f>
        <v>36531782.94</v>
      </c>
      <c r="V39" s="83">
        <f>+S39+T39-U39</f>
        <v>30091911.519999996</v>
      </c>
      <c r="W39" s="85"/>
    </row>
    <row r="40" spans="1:17" s="81" customFormat="1" ht="15" customHeight="1">
      <c r="A40" s="91"/>
      <c r="B40" s="91"/>
      <c r="C40" s="91"/>
      <c r="D40" s="91"/>
      <c r="E40" s="91"/>
      <c r="F40" s="91"/>
      <c r="G40" s="91"/>
      <c r="H40" s="92"/>
      <c r="I40" s="92"/>
      <c r="J40" s="92"/>
      <c r="K40" s="91"/>
      <c r="L40" s="91"/>
      <c r="M40" s="92"/>
      <c r="N40" s="92"/>
      <c r="O40" s="92"/>
      <c r="P40" s="92"/>
      <c r="Q40" s="92"/>
    </row>
    <row r="41" spans="1:17" s="81" customFormat="1" ht="15" customHeight="1">
      <c r="A41" s="91"/>
      <c r="B41" s="91"/>
      <c r="C41" s="91"/>
      <c r="D41" s="91"/>
      <c r="E41" s="91"/>
      <c r="F41" s="91"/>
      <c r="G41" s="91"/>
      <c r="H41" s="92"/>
      <c r="I41" s="92"/>
      <c r="J41" s="92"/>
      <c r="K41" s="91"/>
      <c r="L41" s="91"/>
      <c r="M41" s="92"/>
      <c r="N41" s="92"/>
      <c r="O41" s="92"/>
      <c r="P41" s="92"/>
      <c r="Q41" s="92"/>
    </row>
    <row r="42" spans="1:17" s="81" customFormat="1" ht="15" customHeight="1">
      <c r="A42" s="91"/>
      <c r="B42" s="91"/>
      <c r="C42" s="91"/>
      <c r="D42" s="91"/>
      <c r="E42" s="91"/>
      <c r="F42" s="91"/>
      <c r="G42" s="91"/>
      <c r="H42" s="92"/>
      <c r="I42" s="92"/>
      <c r="J42" s="92"/>
      <c r="K42" s="91"/>
      <c r="L42" s="91"/>
      <c r="M42" s="92"/>
      <c r="N42" s="92"/>
      <c r="O42" s="92"/>
      <c r="P42" s="92"/>
      <c r="Q42" s="92"/>
    </row>
    <row r="43" spans="1:17" s="81" customFormat="1" ht="15" customHeight="1">
      <c r="A43" s="91"/>
      <c r="B43" s="91"/>
      <c r="C43" s="91"/>
      <c r="D43" s="91"/>
      <c r="E43" s="91"/>
      <c r="F43" s="91"/>
      <c r="G43" s="91"/>
      <c r="H43" s="92"/>
      <c r="I43" s="92"/>
      <c r="J43" s="92"/>
      <c r="K43" s="91"/>
      <c r="L43" s="91"/>
      <c r="M43" s="92"/>
      <c r="N43" s="92"/>
      <c r="O43" s="93"/>
      <c r="P43" s="92"/>
      <c r="Q43" s="92"/>
    </row>
    <row r="44" spans="1:17" s="81" customFormat="1" ht="15" customHeight="1">
      <c r="A44" s="91"/>
      <c r="B44" s="91"/>
      <c r="C44" s="91"/>
      <c r="D44" s="91"/>
      <c r="E44" s="91"/>
      <c r="F44" s="91"/>
      <c r="G44" s="91"/>
      <c r="H44" s="92"/>
      <c r="I44" s="92"/>
      <c r="J44" s="92"/>
      <c r="K44" s="91"/>
      <c r="L44" s="91"/>
      <c r="M44" s="92"/>
      <c r="N44" s="92"/>
      <c r="O44" s="94"/>
      <c r="P44" s="92"/>
      <c r="Q44" s="92"/>
    </row>
    <row r="45" spans="1:17" s="81" customFormat="1" ht="15" customHeight="1">
      <c r="A45" s="91"/>
      <c r="B45" s="91"/>
      <c r="C45" s="91"/>
      <c r="D45" s="91"/>
      <c r="E45" s="91"/>
      <c r="F45" s="91"/>
      <c r="G45" s="91"/>
      <c r="H45" s="92"/>
      <c r="I45" s="92"/>
      <c r="J45" s="92"/>
      <c r="K45" s="91"/>
      <c r="L45" s="91"/>
      <c r="M45" s="92"/>
      <c r="N45" s="92"/>
      <c r="O45" s="92"/>
      <c r="P45" s="92"/>
      <c r="Q45" s="92"/>
    </row>
    <row r="46" spans="1:17" s="81" customFormat="1" ht="15" customHeight="1">
      <c r="A46" s="91"/>
      <c r="B46" s="91"/>
      <c r="C46" s="91"/>
      <c r="D46" s="91"/>
      <c r="E46" s="91"/>
      <c r="F46" s="91"/>
      <c r="G46" s="91"/>
      <c r="H46" s="92"/>
      <c r="I46" s="92"/>
      <c r="J46" s="92"/>
      <c r="K46" s="91"/>
      <c r="L46" s="91"/>
      <c r="M46" s="92"/>
      <c r="N46" s="92"/>
      <c r="O46" s="92"/>
      <c r="P46" s="92"/>
      <c r="Q46" s="92"/>
    </row>
    <row r="47" spans="1:17" s="81" customFormat="1" ht="15" customHeight="1">
      <c r="A47" s="91"/>
      <c r="B47" s="91"/>
      <c r="C47" s="91"/>
      <c r="D47" s="91"/>
      <c r="E47" s="91"/>
      <c r="F47" s="91"/>
      <c r="G47" s="91"/>
      <c r="H47" s="92"/>
      <c r="I47" s="92"/>
      <c r="J47" s="92"/>
      <c r="K47" s="91"/>
      <c r="L47" s="91"/>
      <c r="M47" s="92"/>
      <c r="N47" s="92"/>
      <c r="O47" s="92"/>
      <c r="P47" s="92"/>
      <c r="Q47" s="92"/>
    </row>
    <row r="48" spans="1:17" s="81" customFormat="1" ht="15" customHeight="1">
      <c r="A48" s="91"/>
      <c r="B48" s="91"/>
      <c r="C48" s="91"/>
      <c r="D48" s="91"/>
      <c r="E48" s="91"/>
      <c r="F48" s="91"/>
      <c r="G48" s="91"/>
      <c r="H48" s="92"/>
      <c r="I48" s="92"/>
      <c r="J48" s="92"/>
      <c r="K48" s="91"/>
      <c r="L48" s="91"/>
      <c r="M48" s="92"/>
      <c r="N48" s="92"/>
      <c r="O48" s="92"/>
      <c r="P48" s="92"/>
      <c r="Q48" s="92"/>
    </row>
    <row r="49" spans="1:17" s="81" customFormat="1" ht="15" customHeight="1">
      <c r="A49" s="91"/>
      <c r="B49" s="91"/>
      <c r="C49" s="91"/>
      <c r="D49" s="91"/>
      <c r="E49" s="91"/>
      <c r="F49" s="91"/>
      <c r="G49" s="91"/>
      <c r="H49" s="92"/>
      <c r="I49" s="92"/>
      <c r="J49" s="92"/>
      <c r="K49" s="91"/>
      <c r="L49" s="91"/>
      <c r="M49" s="92"/>
      <c r="N49" s="92"/>
      <c r="O49" s="92"/>
      <c r="P49" s="92"/>
      <c r="Q49" s="92"/>
    </row>
    <row r="50" spans="1:17" s="81" customFormat="1" ht="15" customHeight="1">
      <c r="A50" s="91"/>
      <c r="B50" s="91"/>
      <c r="C50" s="91"/>
      <c r="D50" s="91"/>
      <c r="E50" s="91"/>
      <c r="F50" s="91"/>
      <c r="G50" s="91"/>
      <c r="H50" s="92"/>
      <c r="I50" s="92"/>
      <c r="J50" s="92"/>
      <c r="K50" s="91"/>
      <c r="L50" s="91"/>
      <c r="M50" s="92"/>
      <c r="N50" s="92"/>
      <c r="O50" s="92"/>
      <c r="P50" s="92"/>
      <c r="Q50" s="92"/>
    </row>
    <row r="51" spans="1:17" s="81" customFormat="1" ht="15" customHeight="1">
      <c r="A51" s="95"/>
      <c r="B51" s="95"/>
      <c r="C51" s="95"/>
      <c r="D51" s="95"/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95"/>
      <c r="Q51" s="95"/>
    </row>
    <row r="52" spans="1:17" s="81" customFormat="1" ht="15" customHeight="1">
      <c r="A52" s="95"/>
      <c r="B52" s="95"/>
      <c r="C52" s="95"/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</row>
    <row r="53" spans="1:17" s="81" customFormat="1" ht="15" customHeight="1">
      <c r="A53" s="95"/>
      <c r="B53" s="95"/>
      <c r="C53" s="95"/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</row>
    <row r="54" spans="1:17" s="81" customFormat="1" ht="15" customHeight="1">
      <c r="A54" s="95"/>
      <c r="B54" s="95"/>
      <c r="C54" s="95"/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</row>
    <row r="55" spans="1:17" s="81" customFormat="1" ht="15" customHeight="1">
      <c r="A55" s="95"/>
      <c r="B55" s="95"/>
      <c r="C55" s="95"/>
      <c r="D55" s="95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</row>
    <row r="56" spans="1:17" s="81" customFormat="1" ht="15" customHeight="1">
      <c r="A56" s="95"/>
      <c r="B56" s="95"/>
      <c r="C56" s="95"/>
      <c r="D56" s="95"/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</row>
    <row r="57" spans="1:17" s="81" customFormat="1" ht="15" customHeight="1">
      <c r="A57" s="95"/>
      <c r="B57" s="95"/>
      <c r="C57" s="95"/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</row>
    <row r="58" spans="1:17" s="81" customFormat="1" ht="15" customHeight="1">
      <c r="A58" s="95"/>
      <c r="B58" s="95"/>
      <c r="C58" s="95"/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</row>
    <row r="59" spans="1:17" s="81" customFormat="1" ht="15" customHeight="1">
      <c r="A59" s="95"/>
      <c r="B59" s="95"/>
      <c r="C59" s="95"/>
      <c r="D59" s="95"/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</row>
    <row r="60" spans="1:17" s="81" customFormat="1" ht="15" customHeight="1">
      <c r="A60" s="95"/>
      <c r="B60" s="95"/>
      <c r="C60" s="95"/>
      <c r="D60" s="95"/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95"/>
    </row>
    <row r="61" spans="1:17" s="81" customFormat="1" ht="15" customHeight="1">
      <c r="A61" s="95"/>
      <c r="B61" s="95"/>
      <c r="C61" s="95"/>
      <c r="D61" s="95"/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95"/>
      <c r="Q61" s="95"/>
    </row>
    <row r="62" spans="1:17" s="81" customFormat="1" ht="15" customHeight="1">
      <c r="A62" s="95"/>
      <c r="B62" s="95"/>
      <c r="C62" s="95"/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</row>
    <row r="63" spans="1:17" s="81" customFormat="1" ht="15" customHeight="1">
      <c r="A63" s="95"/>
      <c r="B63" s="95"/>
      <c r="C63" s="95"/>
      <c r="D63" s="95"/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5"/>
      <c r="Q63" s="95"/>
    </row>
    <row r="64" spans="1:17" s="81" customFormat="1" ht="15" customHeight="1">
      <c r="A64" s="95"/>
      <c r="B64" s="95"/>
      <c r="C64" s="95"/>
      <c r="D64" s="95"/>
      <c r="E64" s="95"/>
      <c r="F64" s="95"/>
      <c r="G64" s="95"/>
      <c r="H64" s="95"/>
      <c r="I64" s="95"/>
      <c r="J64" s="95"/>
      <c r="K64" s="95"/>
      <c r="L64" s="95"/>
      <c r="M64" s="95"/>
      <c r="N64" s="95"/>
      <c r="O64" s="95"/>
      <c r="P64" s="95"/>
      <c r="Q64" s="95"/>
    </row>
    <row r="65" spans="1:17" s="81" customFormat="1" ht="15" customHeight="1">
      <c r="A65" s="95"/>
      <c r="B65" s="95"/>
      <c r="C65" s="95"/>
      <c r="D65" s="95"/>
      <c r="E65" s="95"/>
      <c r="F65" s="95"/>
      <c r="G65" s="95"/>
      <c r="H65" s="95"/>
      <c r="I65" s="95"/>
      <c r="J65" s="95"/>
      <c r="K65" s="95"/>
      <c r="L65" s="95"/>
      <c r="M65" s="95"/>
      <c r="N65" s="95"/>
      <c r="O65" s="95"/>
      <c r="P65" s="95"/>
      <c r="Q65" s="95"/>
    </row>
    <row r="66" spans="1:17" s="81" customFormat="1" ht="15" customHeight="1">
      <c r="A66" s="95"/>
      <c r="B66" s="95"/>
      <c r="C66" s="95"/>
      <c r="D66" s="95"/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95"/>
      <c r="Q66" s="95"/>
    </row>
    <row r="67" spans="1:17" s="81" customFormat="1" ht="15" customHeight="1">
      <c r="A67" s="95"/>
      <c r="B67" s="95"/>
      <c r="C67" s="95"/>
      <c r="D67" s="95"/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95"/>
      <c r="Q67" s="95"/>
    </row>
    <row r="68" spans="1:17" s="81" customFormat="1" ht="15" customHeight="1">
      <c r="A68" s="95"/>
      <c r="B68" s="95"/>
      <c r="C68" s="95"/>
      <c r="D68" s="95"/>
      <c r="E68" s="95"/>
      <c r="F68" s="95"/>
      <c r="G68" s="95"/>
      <c r="H68" s="95"/>
      <c r="I68" s="95"/>
      <c r="J68" s="95"/>
      <c r="K68" s="95"/>
      <c r="L68" s="95"/>
      <c r="M68" s="95"/>
      <c r="N68" s="95"/>
      <c r="O68" s="95"/>
      <c r="P68" s="95"/>
      <c r="Q68" s="95"/>
    </row>
    <row r="69" spans="1:17" s="81" customFormat="1" ht="15" customHeight="1">
      <c r="A69" s="95"/>
      <c r="B69" s="95"/>
      <c r="C69" s="95"/>
      <c r="D69" s="95"/>
      <c r="E69" s="95"/>
      <c r="F69" s="95"/>
      <c r="G69" s="95"/>
      <c r="H69" s="95"/>
      <c r="I69" s="95"/>
      <c r="J69" s="95"/>
      <c r="K69" s="95"/>
      <c r="L69" s="95"/>
      <c r="M69" s="95"/>
      <c r="N69" s="95"/>
      <c r="O69" s="95"/>
      <c r="P69" s="95"/>
      <c r="Q69" s="95"/>
    </row>
    <row r="70" spans="1:17" s="81" customFormat="1" ht="15" customHeight="1">
      <c r="A70" s="95"/>
      <c r="B70" s="95"/>
      <c r="C70" s="95"/>
      <c r="D70" s="95"/>
      <c r="E70" s="95"/>
      <c r="F70" s="95"/>
      <c r="G70" s="95"/>
      <c r="H70" s="95"/>
      <c r="I70" s="95"/>
      <c r="J70" s="95"/>
      <c r="K70" s="95"/>
      <c r="L70" s="95"/>
      <c r="M70" s="95"/>
      <c r="N70" s="95"/>
      <c r="O70" s="95"/>
      <c r="P70" s="95"/>
      <c r="Q70" s="95"/>
    </row>
    <row r="71" spans="1:17" s="81" customFormat="1" ht="15" customHeight="1">
      <c r="A71" s="95"/>
      <c r="B71" s="95"/>
      <c r="C71" s="95"/>
      <c r="D71" s="95"/>
      <c r="E71" s="95"/>
      <c r="F71" s="95"/>
      <c r="G71" s="95"/>
      <c r="H71" s="95"/>
      <c r="I71" s="95"/>
      <c r="J71" s="95"/>
      <c r="K71" s="95"/>
      <c r="L71" s="95"/>
      <c r="M71" s="95"/>
      <c r="N71" s="95"/>
      <c r="O71" s="95"/>
      <c r="P71" s="95"/>
      <c r="Q71" s="95"/>
    </row>
    <row r="72" spans="1:17" s="81" customFormat="1" ht="15" customHeight="1">
      <c r="A72" s="95"/>
      <c r="B72" s="95"/>
      <c r="C72" s="95"/>
      <c r="D72" s="95"/>
      <c r="E72" s="95"/>
      <c r="F72" s="95"/>
      <c r="G72" s="95"/>
      <c r="H72" s="95"/>
      <c r="I72" s="95"/>
      <c r="J72" s="95"/>
      <c r="K72" s="95"/>
      <c r="L72" s="95"/>
      <c r="M72" s="95"/>
      <c r="N72" s="95"/>
      <c r="O72" s="95"/>
      <c r="P72" s="95"/>
      <c r="Q72" s="95"/>
    </row>
    <row r="73" spans="1:17" s="81" customFormat="1" ht="15" customHeight="1">
      <c r="A73" s="95"/>
      <c r="B73" s="95"/>
      <c r="C73" s="95"/>
      <c r="D73" s="95"/>
      <c r="E73" s="95"/>
      <c r="F73" s="95"/>
      <c r="G73" s="95"/>
      <c r="H73" s="95"/>
      <c r="I73" s="95"/>
      <c r="J73" s="95"/>
      <c r="K73" s="95"/>
      <c r="L73" s="95"/>
      <c r="M73" s="95"/>
      <c r="N73" s="95"/>
      <c r="O73" s="95"/>
      <c r="P73" s="95"/>
      <c r="Q73" s="95"/>
    </row>
    <row r="74" spans="1:17" s="81" customFormat="1" ht="15" customHeight="1">
      <c r="A74" s="95"/>
      <c r="B74" s="95"/>
      <c r="C74" s="95"/>
      <c r="D74" s="95"/>
      <c r="E74" s="95"/>
      <c r="F74" s="95"/>
      <c r="G74" s="95"/>
      <c r="H74" s="95"/>
      <c r="I74" s="95"/>
      <c r="J74" s="95"/>
      <c r="K74" s="95"/>
      <c r="L74" s="95"/>
      <c r="M74" s="95"/>
      <c r="N74" s="95"/>
      <c r="O74" s="95"/>
      <c r="P74" s="95"/>
      <c r="Q74" s="95"/>
    </row>
    <row r="75" spans="1:17" s="81" customFormat="1" ht="15" customHeight="1">
      <c r="A75" s="95"/>
      <c r="B75" s="95"/>
      <c r="C75" s="95"/>
      <c r="D75" s="95"/>
      <c r="E75" s="95"/>
      <c r="F75" s="95"/>
      <c r="G75" s="95"/>
      <c r="H75" s="95"/>
      <c r="I75" s="95"/>
      <c r="J75" s="95"/>
      <c r="K75" s="95"/>
      <c r="L75" s="95"/>
      <c r="M75" s="95"/>
      <c r="N75" s="95"/>
      <c r="O75" s="95"/>
      <c r="P75" s="95"/>
      <c r="Q75" s="95"/>
    </row>
    <row r="76" spans="1:17" s="81" customFormat="1" ht="15" customHeight="1">
      <c r="A76" s="95"/>
      <c r="B76" s="95"/>
      <c r="C76" s="95"/>
      <c r="D76" s="95"/>
      <c r="E76" s="95"/>
      <c r="F76" s="95"/>
      <c r="G76" s="95"/>
      <c r="H76" s="95"/>
      <c r="I76" s="95"/>
      <c r="J76" s="95"/>
      <c r="K76" s="95"/>
      <c r="L76" s="95"/>
      <c r="M76" s="95"/>
      <c r="N76" s="95"/>
      <c r="O76" s="95"/>
      <c r="P76" s="95"/>
      <c r="Q76" s="95"/>
    </row>
    <row r="77" spans="1:17" s="81" customFormat="1" ht="15" customHeight="1">
      <c r="A77" s="95"/>
      <c r="B77" s="95"/>
      <c r="C77" s="95"/>
      <c r="D77" s="95"/>
      <c r="E77" s="95"/>
      <c r="F77" s="95"/>
      <c r="G77" s="95"/>
      <c r="H77" s="95"/>
      <c r="I77" s="95"/>
      <c r="J77" s="95"/>
      <c r="K77" s="95"/>
      <c r="L77" s="95"/>
      <c r="M77" s="95"/>
      <c r="N77" s="95"/>
      <c r="O77" s="95"/>
      <c r="P77" s="95"/>
      <c r="Q77" s="95"/>
    </row>
    <row r="78" spans="1:17" s="81" customFormat="1" ht="15" customHeight="1">
      <c r="A78" s="95"/>
      <c r="B78" s="95"/>
      <c r="C78" s="95"/>
      <c r="D78" s="95"/>
      <c r="E78" s="95"/>
      <c r="F78" s="95"/>
      <c r="G78" s="95"/>
      <c r="H78" s="95"/>
      <c r="I78" s="95"/>
      <c r="J78" s="95"/>
      <c r="K78" s="95"/>
      <c r="L78" s="95"/>
      <c r="M78" s="95"/>
      <c r="N78" s="95"/>
      <c r="O78" s="95"/>
      <c r="P78" s="95"/>
      <c r="Q78" s="95"/>
    </row>
    <row r="79" spans="1:17" s="81" customFormat="1" ht="15" customHeight="1">
      <c r="A79" s="95"/>
      <c r="B79" s="95"/>
      <c r="C79" s="95"/>
      <c r="D79" s="95"/>
      <c r="E79" s="95"/>
      <c r="F79" s="95"/>
      <c r="G79" s="95"/>
      <c r="H79" s="95"/>
      <c r="I79" s="95"/>
      <c r="J79" s="95"/>
      <c r="K79" s="95"/>
      <c r="L79" s="95"/>
      <c r="M79" s="95"/>
      <c r="N79" s="95"/>
      <c r="O79" s="95"/>
      <c r="P79" s="95"/>
      <c r="Q79" s="95"/>
    </row>
    <row r="80" spans="1:17" s="81" customFormat="1" ht="15" customHeight="1">
      <c r="A80" s="95"/>
      <c r="B80" s="95"/>
      <c r="C80" s="95"/>
      <c r="D80" s="95"/>
      <c r="E80" s="95"/>
      <c r="F80" s="95"/>
      <c r="G80" s="95"/>
      <c r="H80" s="95"/>
      <c r="I80" s="95"/>
      <c r="J80" s="95"/>
      <c r="K80" s="95"/>
      <c r="L80" s="95"/>
      <c r="M80" s="95"/>
      <c r="N80" s="95"/>
      <c r="O80" s="95"/>
      <c r="P80" s="95"/>
      <c r="Q80" s="95"/>
    </row>
    <row r="81" spans="1:17" s="81" customFormat="1" ht="15" customHeight="1">
      <c r="A81" s="95"/>
      <c r="B81" s="95"/>
      <c r="C81" s="95"/>
      <c r="D81" s="95"/>
      <c r="E81" s="95"/>
      <c r="F81" s="95"/>
      <c r="G81" s="95"/>
      <c r="H81" s="95"/>
      <c r="I81" s="95"/>
      <c r="J81" s="95"/>
      <c r="K81" s="95"/>
      <c r="L81" s="95"/>
      <c r="M81" s="95"/>
      <c r="N81" s="95"/>
      <c r="O81" s="95"/>
      <c r="P81" s="95"/>
      <c r="Q81" s="95"/>
    </row>
    <row r="82" spans="1:17" s="81" customFormat="1" ht="15" customHeight="1">
      <c r="A82" s="95"/>
      <c r="B82" s="95"/>
      <c r="C82" s="95"/>
      <c r="D82" s="95"/>
      <c r="E82" s="95"/>
      <c r="F82" s="95"/>
      <c r="G82" s="95"/>
      <c r="H82" s="95"/>
      <c r="I82" s="95"/>
      <c r="J82" s="95"/>
      <c r="K82" s="95"/>
      <c r="L82" s="95"/>
      <c r="M82" s="95"/>
      <c r="N82" s="95"/>
      <c r="O82" s="95"/>
      <c r="P82" s="95"/>
      <c r="Q82" s="95"/>
    </row>
    <row r="83" spans="1:17" s="81" customFormat="1" ht="15" customHeight="1">
      <c r="A83" s="95"/>
      <c r="B83" s="95"/>
      <c r="C83" s="95"/>
      <c r="D83" s="95"/>
      <c r="E83" s="95"/>
      <c r="F83" s="95"/>
      <c r="G83" s="95"/>
      <c r="H83" s="95"/>
      <c r="I83" s="95"/>
      <c r="J83" s="95"/>
      <c r="K83" s="95"/>
      <c r="L83" s="95"/>
      <c r="M83" s="95"/>
      <c r="N83" s="95"/>
      <c r="O83" s="95"/>
      <c r="P83" s="95"/>
      <c r="Q83" s="95"/>
    </row>
    <row r="84" spans="1:17" s="81" customFormat="1" ht="15" customHeight="1">
      <c r="A84" s="95"/>
      <c r="B84" s="95"/>
      <c r="C84" s="95"/>
      <c r="D84" s="95"/>
      <c r="E84" s="95"/>
      <c r="F84" s="95"/>
      <c r="G84" s="95"/>
      <c r="H84" s="95"/>
      <c r="I84" s="95"/>
      <c r="J84" s="95"/>
      <c r="K84" s="95"/>
      <c r="L84" s="95"/>
      <c r="M84" s="95"/>
      <c r="N84" s="95"/>
      <c r="O84" s="95"/>
      <c r="P84" s="95"/>
      <c r="Q84" s="95"/>
    </row>
    <row r="85" spans="1:17" s="81" customFormat="1" ht="15" customHeight="1">
      <c r="A85" s="95"/>
      <c r="B85" s="95"/>
      <c r="C85" s="95"/>
      <c r="D85" s="95"/>
      <c r="E85" s="95"/>
      <c r="F85" s="95"/>
      <c r="G85" s="95"/>
      <c r="H85" s="95"/>
      <c r="I85" s="95"/>
      <c r="J85" s="95"/>
      <c r="K85" s="95"/>
      <c r="L85" s="95"/>
      <c r="M85" s="95"/>
      <c r="N85" s="95"/>
      <c r="O85" s="95"/>
      <c r="P85" s="95"/>
      <c r="Q85" s="95"/>
    </row>
    <row r="86" spans="1:17" s="81" customFormat="1" ht="15" customHeight="1">
      <c r="A86" s="95"/>
      <c r="B86" s="95"/>
      <c r="C86" s="95"/>
      <c r="D86" s="95"/>
      <c r="E86" s="95"/>
      <c r="F86" s="95"/>
      <c r="G86" s="95"/>
      <c r="H86" s="95"/>
      <c r="I86" s="95"/>
      <c r="J86" s="95"/>
      <c r="K86" s="95"/>
      <c r="L86" s="95"/>
      <c r="M86" s="95"/>
      <c r="N86" s="95"/>
      <c r="O86" s="95"/>
      <c r="P86" s="95"/>
      <c r="Q86" s="95"/>
    </row>
    <row r="87" spans="1:17" s="81" customFormat="1" ht="15" customHeight="1">
      <c r="A87" s="95"/>
      <c r="B87" s="95"/>
      <c r="C87" s="95"/>
      <c r="D87" s="95"/>
      <c r="E87" s="95"/>
      <c r="F87" s="95"/>
      <c r="G87" s="95"/>
      <c r="H87" s="95"/>
      <c r="I87" s="95"/>
      <c r="J87" s="95"/>
      <c r="K87" s="95"/>
      <c r="L87" s="95"/>
      <c r="M87" s="95"/>
      <c r="N87" s="95"/>
      <c r="O87" s="95"/>
      <c r="P87" s="95"/>
      <c r="Q87" s="95"/>
    </row>
    <row r="88" spans="1:17" s="81" customFormat="1" ht="15" customHeight="1">
      <c r="A88" s="95"/>
      <c r="B88" s="95"/>
      <c r="C88" s="95"/>
      <c r="D88" s="95"/>
      <c r="E88" s="95"/>
      <c r="F88" s="95"/>
      <c r="G88" s="95"/>
      <c r="H88" s="95"/>
      <c r="I88" s="95"/>
      <c r="J88" s="95"/>
      <c r="K88" s="95"/>
      <c r="L88" s="95"/>
      <c r="M88" s="95"/>
      <c r="N88" s="95"/>
      <c r="O88" s="95"/>
      <c r="P88" s="95"/>
      <c r="Q88" s="95"/>
    </row>
    <row r="89" spans="1:17" s="81" customFormat="1" ht="15" customHeight="1">
      <c r="A89" s="95"/>
      <c r="B89" s="95"/>
      <c r="C89" s="95"/>
      <c r="D89" s="95"/>
      <c r="E89" s="95"/>
      <c r="F89" s="95"/>
      <c r="G89" s="95"/>
      <c r="H89" s="95"/>
      <c r="I89" s="95"/>
      <c r="J89" s="95"/>
      <c r="K89" s="95"/>
      <c r="L89" s="95"/>
      <c r="M89" s="95"/>
      <c r="N89" s="95"/>
      <c r="O89" s="95"/>
      <c r="P89" s="95"/>
      <c r="Q89" s="95"/>
    </row>
    <row r="90" spans="1:17" s="81" customFormat="1" ht="15" customHeight="1">
      <c r="A90" s="95"/>
      <c r="B90" s="95"/>
      <c r="C90" s="95"/>
      <c r="D90" s="95"/>
      <c r="E90" s="95"/>
      <c r="F90" s="95"/>
      <c r="G90" s="95"/>
      <c r="H90" s="95"/>
      <c r="I90" s="95"/>
      <c r="J90" s="95"/>
      <c r="K90" s="95"/>
      <c r="L90" s="95"/>
      <c r="M90" s="95"/>
      <c r="N90" s="95"/>
      <c r="O90" s="95"/>
      <c r="P90" s="95"/>
      <c r="Q90" s="95"/>
    </row>
    <row r="91" spans="1:17" s="81" customFormat="1" ht="15" customHeight="1">
      <c r="A91" s="95"/>
      <c r="B91" s="95"/>
      <c r="C91" s="95"/>
      <c r="D91" s="95"/>
      <c r="E91" s="95"/>
      <c r="F91" s="95"/>
      <c r="G91" s="95"/>
      <c r="H91" s="95"/>
      <c r="I91" s="95"/>
      <c r="J91" s="95"/>
      <c r="K91" s="95"/>
      <c r="L91" s="95"/>
      <c r="M91" s="95"/>
      <c r="N91" s="95"/>
      <c r="O91" s="95"/>
      <c r="P91" s="95"/>
      <c r="Q91" s="95"/>
    </row>
    <row r="92" spans="1:17" s="81" customFormat="1" ht="15" customHeight="1">
      <c r="A92" s="95"/>
      <c r="B92" s="95"/>
      <c r="C92" s="95"/>
      <c r="D92" s="95"/>
      <c r="E92" s="95"/>
      <c r="F92" s="95"/>
      <c r="G92" s="95"/>
      <c r="H92" s="95"/>
      <c r="I92" s="95"/>
      <c r="J92" s="95"/>
      <c r="K92" s="95"/>
      <c r="L92" s="95"/>
      <c r="M92" s="95"/>
      <c r="N92" s="95"/>
      <c r="O92" s="95"/>
      <c r="P92" s="95"/>
      <c r="Q92" s="95"/>
    </row>
    <row r="93" spans="1:17" s="81" customFormat="1" ht="15" customHeight="1">
      <c r="A93" s="95"/>
      <c r="B93" s="95"/>
      <c r="C93" s="95"/>
      <c r="D93" s="95"/>
      <c r="E93" s="95"/>
      <c r="F93" s="95"/>
      <c r="G93" s="95"/>
      <c r="H93" s="95"/>
      <c r="I93" s="95"/>
      <c r="J93" s="95"/>
      <c r="K93" s="95"/>
      <c r="L93" s="95"/>
      <c r="M93" s="95"/>
      <c r="N93" s="95"/>
      <c r="O93" s="95"/>
      <c r="P93" s="95"/>
      <c r="Q93" s="95"/>
    </row>
    <row r="94" spans="1:17" s="81" customFormat="1" ht="15" customHeight="1">
      <c r="A94" s="95"/>
      <c r="B94" s="95"/>
      <c r="C94" s="95"/>
      <c r="D94" s="95"/>
      <c r="E94" s="95"/>
      <c r="F94" s="95"/>
      <c r="G94" s="95"/>
      <c r="H94" s="95"/>
      <c r="I94" s="95"/>
      <c r="J94" s="95"/>
      <c r="K94" s="95"/>
      <c r="L94" s="95"/>
      <c r="M94" s="95"/>
      <c r="N94" s="95"/>
      <c r="O94" s="95"/>
      <c r="P94" s="95"/>
      <c r="Q94" s="95"/>
    </row>
    <row r="95" spans="1:17" s="81" customFormat="1" ht="15" customHeight="1">
      <c r="A95" s="95"/>
      <c r="B95" s="95"/>
      <c r="C95" s="95"/>
      <c r="D95" s="95"/>
      <c r="E95" s="95"/>
      <c r="F95" s="95"/>
      <c r="G95" s="95"/>
      <c r="H95" s="95"/>
      <c r="I95" s="95"/>
      <c r="J95" s="95"/>
      <c r="K95" s="95"/>
      <c r="L95" s="95"/>
      <c r="M95" s="95"/>
      <c r="N95" s="95"/>
      <c r="O95" s="95"/>
      <c r="P95" s="95"/>
      <c r="Q95" s="95"/>
    </row>
    <row r="96" spans="1:17" s="81" customFormat="1" ht="15" customHeight="1">
      <c r="A96" s="95"/>
      <c r="B96" s="95"/>
      <c r="C96" s="95"/>
      <c r="D96" s="95"/>
      <c r="E96" s="95"/>
      <c r="F96" s="95"/>
      <c r="G96" s="95"/>
      <c r="H96" s="95"/>
      <c r="I96" s="95"/>
      <c r="J96" s="95"/>
      <c r="K96" s="95"/>
      <c r="L96" s="95"/>
      <c r="M96" s="95"/>
      <c r="N96" s="95"/>
      <c r="O96" s="95"/>
      <c r="P96" s="95"/>
      <c r="Q96" s="95"/>
    </row>
    <row r="97" spans="1:17" s="81" customFormat="1" ht="15" customHeight="1">
      <c r="A97" s="95"/>
      <c r="B97" s="95"/>
      <c r="C97" s="95"/>
      <c r="D97" s="95"/>
      <c r="E97" s="95"/>
      <c r="F97" s="95"/>
      <c r="G97" s="95"/>
      <c r="H97" s="95"/>
      <c r="I97" s="95"/>
      <c r="J97" s="95"/>
      <c r="K97" s="95"/>
      <c r="L97" s="95"/>
      <c r="M97" s="95"/>
      <c r="N97" s="95"/>
      <c r="O97" s="95"/>
      <c r="P97" s="95"/>
      <c r="Q97" s="95"/>
    </row>
    <row r="98" spans="1:17" s="81" customFormat="1" ht="15" customHeight="1">
      <c r="A98" s="95"/>
      <c r="B98" s="95"/>
      <c r="C98" s="95"/>
      <c r="D98" s="95"/>
      <c r="E98" s="95"/>
      <c r="F98" s="95"/>
      <c r="G98" s="95"/>
      <c r="H98" s="95"/>
      <c r="I98" s="95"/>
      <c r="J98" s="95"/>
      <c r="K98" s="95"/>
      <c r="L98" s="95"/>
      <c r="M98" s="95"/>
      <c r="N98" s="95"/>
      <c r="O98" s="95"/>
      <c r="P98" s="95"/>
      <c r="Q98" s="95"/>
    </row>
    <row r="99" spans="1:17" s="81" customFormat="1" ht="15" customHeight="1">
      <c r="A99" s="95"/>
      <c r="B99" s="95"/>
      <c r="C99" s="95"/>
      <c r="D99" s="95"/>
      <c r="E99" s="95"/>
      <c r="F99" s="95"/>
      <c r="G99" s="95"/>
      <c r="H99" s="95"/>
      <c r="I99" s="95"/>
      <c r="J99" s="95"/>
      <c r="K99" s="95"/>
      <c r="L99" s="95"/>
      <c r="M99" s="95"/>
      <c r="N99" s="95"/>
      <c r="O99" s="95"/>
      <c r="P99" s="95"/>
      <c r="Q99" s="95"/>
    </row>
    <row r="100" spans="1:17" s="81" customFormat="1" ht="15" customHeight="1">
      <c r="A100" s="95"/>
      <c r="B100" s="95"/>
      <c r="C100" s="95"/>
      <c r="D100" s="95"/>
      <c r="E100" s="95"/>
      <c r="F100" s="95"/>
      <c r="G100" s="95"/>
      <c r="H100" s="95"/>
      <c r="I100" s="95"/>
      <c r="J100" s="95"/>
      <c r="K100" s="95"/>
      <c r="L100" s="95"/>
      <c r="M100" s="95"/>
      <c r="N100" s="95"/>
      <c r="O100" s="95"/>
      <c r="P100" s="95"/>
      <c r="Q100" s="95"/>
    </row>
    <row r="101" spans="1:17" s="81" customFormat="1" ht="15" customHeight="1">
      <c r="A101" s="95"/>
      <c r="B101" s="95"/>
      <c r="C101" s="95"/>
      <c r="D101" s="95"/>
      <c r="E101" s="95"/>
      <c r="F101" s="95"/>
      <c r="G101" s="95"/>
      <c r="H101" s="95"/>
      <c r="I101" s="95"/>
      <c r="J101" s="95"/>
      <c r="K101" s="95"/>
      <c r="L101" s="95"/>
      <c r="M101" s="95"/>
      <c r="N101" s="95"/>
      <c r="O101" s="95"/>
      <c r="P101" s="95"/>
      <c r="Q101" s="95"/>
    </row>
    <row r="102" spans="1:17" s="81" customFormat="1" ht="15" customHeight="1">
      <c r="A102" s="95"/>
      <c r="B102" s="95"/>
      <c r="C102" s="95"/>
      <c r="D102" s="95"/>
      <c r="E102" s="95"/>
      <c r="F102" s="95"/>
      <c r="G102" s="95"/>
      <c r="H102" s="95"/>
      <c r="I102" s="95"/>
      <c r="J102" s="95"/>
      <c r="K102" s="95"/>
      <c r="L102" s="95"/>
      <c r="M102" s="95"/>
      <c r="N102" s="95"/>
      <c r="O102" s="95"/>
      <c r="P102" s="95"/>
      <c r="Q102" s="95"/>
    </row>
    <row r="103" spans="1:17" s="81" customFormat="1" ht="15" customHeight="1">
      <c r="A103" s="95"/>
      <c r="B103" s="95"/>
      <c r="C103" s="95"/>
      <c r="D103" s="95"/>
      <c r="E103" s="95"/>
      <c r="F103" s="95"/>
      <c r="G103" s="95"/>
      <c r="H103" s="95"/>
      <c r="I103" s="95"/>
      <c r="J103" s="95"/>
      <c r="K103" s="95"/>
      <c r="L103" s="95"/>
      <c r="M103" s="95"/>
      <c r="N103" s="95"/>
      <c r="O103" s="95"/>
      <c r="P103" s="95"/>
      <c r="Q103" s="95"/>
    </row>
    <row r="104" spans="1:17" s="81" customFormat="1" ht="15" customHeight="1">
      <c r="A104" s="95"/>
      <c r="B104" s="95"/>
      <c r="C104" s="95"/>
      <c r="D104" s="95"/>
      <c r="E104" s="95"/>
      <c r="F104" s="95"/>
      <c r="G104" s="95"/>
      <c r="H104" s="95"/>
      <c r="I104" s="95"/>
      <c r="J104" s="95"/>
      <c r="K104" s="95"/>
      <c r="L104" s="95"/>
      <c r="M104" s="95"/>
      <c r="N104" s="95"/>
      <c r="O104" s="95"/>
      <c r="P104" s="95"/>
      <c r="Q104" s="95"/>
    </row>
    <row r="105" spans="1:17" s="81" customFormat="1" ht="15" customHeight="1">
      <c r="A105" s="95"/>
      <c r="B105" s="95"/>
      <c r="C105" s="95"/>
      <c r="D105" s="95"/>
      <c r="E105" s="95"/>
      <c r="F105" s="95"/>
      <c r="G105" s="95"/>
      <c r="H105" s="95"/>
      <c r="I105" s="95"/>
      <c r="J105" s="95"/>
      <c r="K105" s="95"/>
      <c r="L105" s="95"/>
      <c r="M105" s="95"/>
      <c r="N105" s="95"/>
      <c r="O105" s="95"/>
      <c r="P105" s="95"/>
      <c r="Q105" s="95"/>
    </row>
    <row r="106" spans="1:17" s="81" customFormat="1" ht="15" customHeight="1">
      <c r="A106" s="95"/>
      <c r="B106" s="95"/>
      <c r="C106" s="95"/>
      <c r="D106" s="95"/>
      <c r="E106" s="95"/>
      <c r="F106" s="95"/>
      <c r="G106" s="95"/>
      <c r="H106" s="95"/>
      <c r="I106" s="95"/>
      <c r="J106" s="95"/>
      <c r="K106" s="95"/>
      <c r="L106" s="95"/>
      <c r="M106" s="95"/>
      <c r="N106" s="95"/>
      <c r="O106" s="95"/>
      <c r="P106" s="95"/>
      <c r="Q106" s="95"/>
    </row>
    <row r="107" spans="1:17" s="81" customFormat="1" ht="15" customHeight="1">
      <c r="A107" s="95"/>
      <c r="B107" s="95"/>
      <c r="C107" s="95"/>
      <c r="D107" s="95"/>
      <c r="E107" s="95"/>
      <c r="F107" s="95"/>
      <c r="G107" s="95"/>
      <c r="H107" s="95"/>
      <c r="I107" s="95"/>
      <c r="J107" s="95"/>
      <c r="K107" s="95"/>
      <c r="L107" s="95"/>
      <c r="M107" s="95"/>
      <c r="N107" s="95"/>
      <c r="O107" s="95"/>
      <c r="P107" s="95"/>
      <c r="Q107" s="95"/>
    </row>
    <row r="108" spans="1:17" s="81" customFormat="1" ht="15" customHeight="1">
      <c r="A108" s="95"/>
      <c r="B108" s="95"/>
      <c r="C108" s="95"/>
      <c r="D108" s="95"/>
      <c r="E108" s="95"/>
      <c r="F108" s="95"/>
      <c r="G108" s="95"/>
      <c r="H108" s="95"/>
      <c r="I108" s="95"/>
      <c r="J108" s="95"/>
      <c r="K108" s="95"/>
      <c r="L108" s="95"/>
      <c r="M108" s="95"/>
      <c r="N108" s="95"/>
      <c r="O108" s="95"/>
      <c r="P108" s="95"/>
      <c r="Q108" s="95"/>
    </row>
    <row r="109" spans="1:17" s="81" customFormat="1" ht="15" customHeight="1">
      <c r="A109" s="95"/>
      <c r="B109" s="95"/>
      <c r="C109" s="95"/>
      <c r="D109" s="95"/>
      <c r="E109" s="95"/>
      <c r="F109" s="95"/>
      <c r="G109" s="95"/>
      <c r="H109" s="95"/>
      <c r="I109" s="95"/>
      <c r="J109" s="95"/>
      <c r="K109" s="95"/>
      <c r="L109" s="95"/>
      <c r="M109" s="95"/>
      <c r="N109" s="95"/>
      <c r="O109" s="95"/>
      <c r="P109" s="95"/>
      <c r="Q109" s="95"/>
    </row>
    <row r="110" spans="1:17" s="81" customFormat="1" ht="15" customHeight="1">
      <c r="A110" s="95"/>
      <c r="B110" s="95"/>
      <c r="C110" s="95"/>
      <c r="D110" s="95"/>
      <c r="E110" s="95"/>
      <c r="F110" s="95"/>
      <c r="G110" s="95"/>
      <c r="H110" s="95"/>
      <c r="I110" s="95"/>
      <c r="J110" s="95"/>
      <c r="K110" s="95"/>
      <c r="L110" s="95"/>
      <c r="M110" s="95"/>
      <c r="N110" s="95"/>
      <c r="O110" s="95"/>
      <c r="P110" s="95"/>
      <c r="Q110" s="95"/>
    </row>
    <row r="111" spans="1:17" s="81" customFormat="1" ht="15" customHeight="1">
      <c r="A111" s="95"/>
      <c r="B111" s="95"/>
      <c r="C111" s="95"/>
      <c r="D111" s="95"/>
      <c r="E111" s="95"/>
      <c r="F111" s="95"/>
      <c r="G111" s="95"/>
      <c r="H111" s="95"/>
      <c r="I111" s="95"/>
      <c r="J111" s="95"/>
      <c r="K111" s="95"/>
      <c r="L111" s="95"/>
      <c r="M111" s="95"/>
      <c r="N111" s="95"/>
      <c r="O111" s="95"/>
      <c r="P111" s="95"/>
      <c r="Q111" s="95"/>
    </row>
    <row r="112" spans="1:17" s="81" customFormat="1" ht="15" customHeight="1">
      <c r="A112" s="95"/>
      <c r="B112" s="95"/>
      <c r="C112" s="95"/>
      <c r="D112" s="95"/>
      <c r="E112" s="95"/>
      <c r="F112" s="95"/>
      <c r="G112" s="95"/>
      <c r="H112" s="95"/>
      <c r="I112" s="95"/>
      <c r="J112" s="95"/>
      <c r="K112" s="95"/>
      <c r="L112" s="95"/>
      <c r="M112" s="95"/>
      <c r="N112" s="95"/>
      <c r="O112" s="95"/>
      <c r="P112" s="95"/>
      <c r="Q112" s="95"/>
    </row>
    <row r="113" spans="1:17" s="81" customFormat="1" ht="15" customHeight="1">
      <c r="A113" s="95"/>
      <c r="B113" s="95"/>
      <c r="C113" s="95"/>
      <c r="D113" s="95"/>
      <c r="E113" s="95"/>
      <c r="F113" s="95"/>
      <c r="G113" s="95"/>
      <c r="H113" s="95"/>
      <c r="I113" s="95"/>
      <c r="J113" s="95"/>
      <c r="K113" s="95"/>
      <c r="L113" s="95"/>
      <c r="M113" s="95"/>
      <c r="N113" s="95"/>
      <c r="O113" s="95"/>
      <c r="P113" s="95"/>
      <c r="Q113" s="95"/>
    </row>
    <row r="114" spans="1:17" s="81" customFormat="1" ht="15" customHeight="1">
      <c r="A114" s="95"/>
      <c r="B114" s="95"/>
      <c r="C114" s="95"/>
      <c r="D114" s="95"/>
      <c r="E114" s="95"/>
      <c r="F114" s="95"/>
      <c r="G114" s="95"/>
      <c r="H114" s="95"/>
      <c r="I114" s="95"/>
      <c r="J114" s="95"/>
      <c r="K114" s="95"/>
      <c r="L114" s="95"/>
      <c r="M114" s="95"/>
      <c r="N114" s="95"/>
      <c r="O114" s="95"/>
      <c r="P114" s="95"/>
      <c r="Q114" s="95"/>
    </row>
    <row r="115" spans="1:17" s="81" customFormat="1" ht="15" customHeight="1">
      <c r="A115" s="95"/>
      <c r="B115" s="95"/>
      <c r="C115" s="95"/>
      <c r="D115" s="95"/>
      <c r="E115" s="95"/>
      <c r="F115" s="95"/>
      <c r="G115" s="95"/>
      <c r="H115" s="95"/>
      <c r="I115" s="95"/>
      <c r="J115" s="95"/>
      <c r="K115" s="95"/>
      <c r="L115" s="95"/>
      <c r="M115" s="95"/>
      <c r="N115" s="95"/>
      <c r="O115" s="95"/>
      <c r="P115" s="95"/>
      <c r="Q115" s="95"/>
    </row>
    <row r="116" spans="1:17" s="81" customFormat="1" ht="15" customHeight="1">
      <c r="A116" s="95"/>
      <c r="B116" s="95"/>
      <c r="C116" s="95"/>
      <c r="D116" s="95"/>
      <c r="E116" s="95"/>
      <c r="F116" s="95"/>
      <c r="G116" s="95"/>
      <c r="H116" s="95"/>
      <c r="I116" s="95"/>
      <c r="J116" s="95"/>
      <c r="K116" s="95"/>
      <c r="L116" s="95"/>
      <c r="M116" s="95"/>
      <c r="N116" s="95"/>
      <c r="O116" s="95"/>
      <c r="P116" s="95"/>
      <c r="Q116" s="95"/>
    </row>
    <row r="117" spans="1:17" s="81" customFormat="1" ht="15" customHeight="1">
      <c r="A117" s="95"/>
      <c r="B117" s="95"/>
      <c r="C117" s="95"/>
      <c r="D117" s="95"/>
      <c r="E117" s="95"/>
      <c r="F117" s="95"/>
      <c r="G117" s="95"/>
      <c r="H117" s="95"/>
      <c r="I117" s="95"/>
      <c r="J117" s="95"/>
      <c r="K117" s="95"/>
      <c r="L117" s="95"/>
      <c r="M117" s="95"/>
      <c r="N117" s="95"/>
      <c r="O117" s="95"/>
      <c r="P117" s="95"/>
      <c r="Q117" s="95"/>
    </row>
    <row r="118" spans="1:17" s="81" customFormat="1" ht="15" customHeight="1">
      <c r="A118" s="95"/>
      <c r="B118" s="95"/>
      <c r="C118" s="95"/>
      <c r="D118" s="95"/>
      <c r="E118" s="95"/>
      <c r="F118" s="95"/>
      <c r="G118" s="95"/>
      <c r="H118" s="95"/>
      <c r="I118" s="95"/>
      <c r="J118" s="95"/>
      <c r="K118" s="95"/>
      <c r="L118" s="95"/>
      <c r="M118" s="95"/>
      <c r="N118" s="95"/>
      <c r="O118" s="95"/>
      <c r="P118" s="95"/>
      <c r="Q118" s="95"/>
    </row>
    <row r="119" spans="1:17" s="81" customFormat="1" ht="15" customHeight="1">
      <c r="A119" s="95"/>
      <c r="B119" s="95"/>
      <c r="C119" s="95"/>
      <c r="D119" s="95"/>
      <c r="E119" s="95"/>
      <c r="F119" s="95"/>
      <c r="G119" s="95"/>
      <c r="H119" s="95"/>
      <c r="I119" s="95"/>
      <c r="J119" s="95"/>
      <c r="K119" s="95"/>
      <c r="L119" s="95"/>
      <c r="M119" s="95"/>
      <c r="N119" s="95"/>
      <c r="O119" s="95"/>
      <c r="P119" s="95"/>
      <c r="Q119" s="95"/>
    </row>
    <row r="120" spans="1:17" s="81" customFormat="1" ht="15" customHeight="1">
      <c r="A120" s="95"/>
      <c r="B120" s="95"/>
      <c r="C120" s="95"/>
      <c r="D120" s="95"/>
      <c r="E120" s="95"/>
      <c r="F120" s="95"/>
      <c r="G120" s="95"/>
      <c r="H120" s="95"/>
      <c r="I120" s="95"/>
      <c r="J120" s="95"/>
      <c r="K120" s="95"/>
      <c r="L120" s="95"/>
      <c r="M120" s="95"/>
      <c r="N120" s="95"/>
      <c r="O120" s="95"/>
      <c r="P120" s="95"/>
      <c r="Q120" s="95"/>
    </row>
    <row r="121" spans="1:17" s="81" customFormat="1" ht="15" customHeight="1">
      <c r="A121" s="95"/>
      <c r="B121" s="95"/>
      <c r="C121" s="95"/>
      <c r="D121" s="95"/>
      <c r="E121" s="95"/>
      <c r="F121" s="95"/>
      <c r="G121" s="95"/>
      <c r="H121" s="95"/>
      <c r="I121" s="95"/>
      <c r="J121" s="95"/>
      <c r="K121" s="95"/>
      <c r="L121" s="95"/>
      <c r="M121" s="95"/>
      <c r="N121" s="95"/>
      <c r="O121" s="95"/>
      <c r="P121" s="95"/>
      <c r="Q121" s="95"/>
    </row>
    <row r="122" spans="1:17" s="81" customFormat="1" ht="15" customHeight="1">
      <c r="A122" s="95"/>
      <c r="B122" s="95"/>
      <c r="C122" s="95"/>
      <c r="D122" s="95"/>
      <c r="E122" s="95"/>
      <c r="F122" s="95"/>
      <c r="G122" s="95"/>
      <c r="H122" s="95"/>
      <c r="I122" s="95"/>
      <c r="J122" s="95"/>
      <c r="K122" s="95"/>
      <c r="L122" s="95"/>
      <c r="M122" s="95"/>
      <c r="N122" s="95"/>
      <c r="O122" s="95"/>
      <c r="P122" s="95"/>
      <c r="Q122" s="95"/>
    </row>
    <row r="123" spans="1:17" s="81" customFormat="1" ht="15" customHeight="1">
      <c r="A123" s="95"/>
      <c r="B123" s="95"/>
      <c r="C123" s="95"/>
      <c r="D123" s="95"/>
      <c r="E123" s="95"/>
      <c r="F123" s="95"/>
      <c r="G123" s="95"/>
      <c r="H123" s="95"/>
      <c r="I123" s="95"/>
      <c r="J123" s="95"/>
      <c r="K123" s="95"/>
      <c r="L123" s="95"/>
      <c r="M123" s="95"/>
      <c r="N123" s="95"/>
      <c r="O123" s="95"/>
      <c r="P123" s="95"/>
      <c r="Q123" s="95"/>
    </row>
    <row r="124" spans="1:17" s="81" customFormat="1" ht="15" customHeight="1">
      <c r="A124" s="95"/>
      <c r="B124" s="95"/>
      <c r="C124" s="95"/>
      <c r="D124" s="95"/>
      <c r="E124" s="95"/>
      <c r="F124" s="95"/>
      <c r="G124" s="95"/>
      <c r="H124" s="95"/>
      <c r="I124" s="95"/>
      <c r="J124" s="95"/>
      <c r="K124" s="95"/>
      <c r="L124" s="95"/>
      <c r="M124" s="95"/>
      <c r="N124" s="95"/>
      <c r="O124" s="95"/>
      <c r="P124" s="95"/>
      <c r="Q124" s="95"/>
    </row>
    <row r="125" spans="1:17" s="81" customFormat="1" ht="15" customHeight="1">
      <c r="A125" s="95"/>
      <c r="B125" s="95"/>
      <c r="C125" s="95"/>
      <c r="D125" s="95"/>
      <c r="E125" s="95"/>
      <c r="F125" s="95"/>
      <c r="G125" s="95"/>
      <c r="H125" s="95"/>
      <c r="I125" s="95"/>
      <c r="J125" s="95"/>
      <c r="K125" s="95"/>
      <c r="L125" s="95"/>
      <c r="M125" s="95"/>
      <c r="N125" s="95"/>
      <c r="O125" s="95"/>
      <c r="P125" s="95"/>
      <c r="Q125" s="95"/>
    </row>
    <row r="126" spans="1:17" s="81" customFormat="1" ht="15" customHeight="1">
      <c r="A126" s="95"/>
      <c r="B126" s="95"/>
      <c r="C126" s="95"/>
      <c r="D126" s="95"/>
      <c r="E126" s="95"/>
      <c r="F126" s="95"/>
      <c r="G126" s="95"/>
      <c r="H126" s="95"/>
      <c r="I126" s="95"/>
      <c r="J126" s="95"/>
      <c r="K126" s="95"/>
      <c r="L126" s="95"/>
      <c r="M126" s="95"/>
      <c r="N126" s="95"/>
      <c r="O126" s="95"/>
      <c r="P126" s="95"/>
      <c r="Q126" s="95"/>
    </row>
    <row r="127" spans="1:17" s="81" customFormat="1" ht="15" customHeight="1">
      <c r="A127" s="95"/>
      <c r="B127" s="95"/>
      <c r="C127" s="95"/>
      <c r="D127" s="95"/>
      <c r="E127" s="95"/>
      <c r="F127" s="95"/>
      <c r="G127" s="95"/>
      <c r="H127" s="95"/>
      <c r="I127" s="95"/>
      <c r="J127" s="95"/>
      <c r="K127" s="95"/>
      <c r="L127" s="95"/>
      <c r="M127" s="95"/>
      <c r="N127" s="95"/>
      <c r="O127" s="95"/>
      <c r="P127" s="95"/>
      <c r="Q127" s="95"/>
    </row>
    <row r="128" spans="1:17" s="81" customFormat="1" ht="15" customHeight="1">
      <c r="A128" s="95"/>
      <c r="B128" s="95"/>
      <c r="C128" s="95"/>
      <c r="D128" s="95"/>
      <c r="E128" s="95"/>
      <c r="F128" s="95"/>
      <c r="G128" s="95"/>
      <c r="H128" s="95"/>
      <c r="I128" s="95"/>
      <c r="J128" s="95"/>
      <c r="K128" s="95"/>
      <c r="L128" s="95"/>
      <c r="M128" s="95"/>
      <c r="N128" s="95"/>
      <c r="O128" s="95"/>
      <c r="P128" s="95"/>
      <c r="Q128" s="95"/>
    </row>
    <row r="129" spans="1:17" s="81" customFormat="1" ht="15" customHeight="1">
      <c r="A129" s="95"/>
      <c r="B129" s="95"/>
      <c r="C129" s="95"/>
      <c r="D129" s="95"/>
      <c r="E129" s="95"/>
      <c r="F129" s="95"/>
      <c r="G129" s="95"/>
      <c r="H129" s="95"/>
      <c r="I129" s="95"/>
      <c r="J129" s="95"/>
      <c r="K129" s="95"/>
      <c r="L129" s="95"/>
      <c r="M129" s="95"/>
      <c r="N129" s="95"/>
      <c r="O129" s="95"/>
      <c r="P129" s="95"/>
      <c r="Q129" s="95"/>
    </row>
    <row r="130" spans="1:17" s="81" customFormat="1" ht="15" customHeight="1">
      <c r="A130" s="95"/>
      <c r="B130" s="95"/>
      <c r="C130" s="95"/>
      <c r="D130" s="95"/>
      <c r="E130" s="95"/>
      <c r="F130" s="95"/>
      <c r="G130" s="95"/>
      <c r="H130" s="95"/>
      <c r="I130" s="95"/>
      <c r="J130" s="95"/>
      <c r="K130" s="95"/>
      <c r="L130" s="95"/>
      <c r="M130" s="95"/>
      <c r="N130" s="95"/>
      <c r="O130" s="95"/>
      <c r="P130" s="95"/>
      <c r="Q130" s="95"/>
    </row>
    <row r="131" spans="1:17" s="81" customFormat="1" ht="15" customHeight="1">
      <c r="A131" s="95"/>
      <c r="B131" s="95"/>
      <c r="C131" s="95"/>
      <c r="D131" s="95"/>
      <c r="E131" s="95"/>
      <c r="F131" s="95"/>
      <c r="G131" s="95"/>
      <c r="H131" s="95"/>
      <c r="I131" s="95"/>
      <c r="J131" s="95"/>
      <c r="K131" s="95"/>
      <c r="L131" s="95"/>
      <c r="M131" s="95"/>
      <c r="N131" s="95"/>
      <c r="O131" s="95"/>
      <c r="P131" s="95"/>
      <c r="Q131" s="95"/>
    </row>
    <row r="132" spans="1:17" s="81" customFormat="1" ht="15" customHeight="1">
      <c r="A132" s="95"/>
      <c r="B132" s="95"/>
      <c r="C132" s="95"/>
      <c r="D132" s="95"/>
      <c r="E132" s="95"/>
      <c r="F132" s="95"/>
      <c r="G132" s="95"/>
      <c r="H132" s="95"/>
      <c r="I132" s="95"/>
      <c r="J132" s="95"/>
      <c r="K132" s="95"/>
      <c r="L132" s="95"/>
      <c r="M132" s="95"/>
      <c r="N132" s="95"/>
      <c r="O132" s="95"/>
      <c r="P132" s="95"/>
      <c r="Q132" s="95"/>
    </row>
    <row r="133" spans="1:17" s="81" customFormat="1" ht="15" customHeight="1">
      <c r="A133" s="95"/>
      <c r="B133" s="95"/>
      <c r="C133" s="95"/>
      <c r="D133" s="95"/>
      <c r="E133" s="95"/>
      <c r="F133" s="95"/>
      <c r="G133" s="95"/>
      <c r="H133" s="95"/>
      <c r="I133" s="95"/>
      <c r="J133" s="95"/>
      <c r="K133" s="95"/>
      <c r="L133" s="95"/>
      <c r="M133" s="95"/>
      <c r="N133" s="95"/>
      <c r="O133" s="95"/>
      <c r="P133" s="95"/>
      <c r="Q133" s="95"/>
    </row>
    <row r="134" spans="1:17" s="81" customFormat="1" ht="15" customHeight="1">
      <c r="A134" s="95"/>
      <c r="B134" s="95"/>
      <c r="C134" s="95"/>
      <c r="D134" s="95"/>
      <c r="E134" s="95"/>
      <c r="F134" s="95"/>
      <c r="G134" s="95"/>
      <c r="H134" s="95"/>
      <c r="I134" s="95"/>
      <c r="J134" s="95"/>
      <c r="K134" s="95"/>
      <c r="L134" s="95"/>
      <c r="M134" s="95"/>
      <c r="N134" s="95"/>
      <c r="O134" s="95"/>
      <c r="P134" s="95"/>
      <c r="Q134" s="95"/>
    </row>
    <row r="135" spans="1:17" s="81" customFormat="1" ht="15" customHeight="1">
      <c r="A135" s="95"/>
      <c r="B135" s="95"/>
      <c r="C135" s="95"/>
      <c r="D135" s="95"/>
      <c r="E135" s="95"/>
      <c r="F135" s="95"/>
      <c r="G135" s="95"/>
      <c r="H135" s="95"/>
      <c r="I135" s="95"/>
      <c r="J135" s="95"/>
      <c r="K135" s="95"/>
      <c r="L135" s="95"/>
      <c r="M135" s="95"/>
      <c r="N135" s="95"/>
      <c r="O135" s="95"/>
      <c r="P135" s="95"/>
      <c r="Q135" s="95"/>
    </row>
    <row r="136" spans="1:17" s="81" customFormat="1" ht="15" customHeight="1">
      <c r="A136" s="95"/>
      <c r="B136" s="95"/>
      <c r="C136" s="95"/>
      <c r="D136" s="95"/>
      <c r="E136" s="95"/>
      <c r="F136" s="95"/>
      <c r="G136" s="95"/>
      <c r="H136" s="95"/>
      <c r="I136" s="95"/>
      <c r="J136" s="95"/>
      <c r="K136" s="95"/>
      <c r="L136" s="95"/>
      <c r="M136" s="95"/>
      <c r="N136" s="95"/>
      <c r="O136" s="95"/>
      <c r="P136" s="95"/>
      <c r="Q136" s="95"/>
    </row>
    <row r="137" spans="1:17" s="81" customFormat="1" ht="15" customHeight="1">
      <c r="A137" s="95"/>
      <c r="B137" s="95"/>
      <c r="C137" s="95"/>
      <c r="D137" s="95"/>
      <c r="E137" s="95"/>
      <c r="F137" s="95"/>
      <c r="G137" s="95"/>
      <c r="H137" s="95"/>
      <c r="I137" s="95"/>
      <c r="J137" s="95"/>
      <c r="K137" s="95"/>
      <c r="L137" s="95"/>
      <c r="M137" s="95"/>
      <c r="N137" s="95"/>
      <c r="O137" s="95"/>
      <c r="P137" s="95"/>
      <c r="Q137" s="95"/>
    </row>
    <row r="138" spans="1:17" s="81" customFormat="1" ht="15" customHeight="1">
      <c r="A138" s="95"/>
      <c r="B138" s="95"/>
      <c r="C138" s="95"/>
      <c r="D138" s="95"/>
      <c r="E138" s="95"/>
      <c r="F138" s="95"/>
      <c r="G138" s="95"/>
      <c r="H138" s="95"/>
      <c r="I138" s="95"/>
      <c r="J138" s="95"/>
      <c r="K138" s="95"/>
      <c r="L138" s="95"/>
      <c r="M138" s="95"/>
      <c r="N138" s="95"/>
      <c r="O138" s="95"/>
      <c r="P138" s="95"/>
      <c r="Q138" s="95"/>
    </row>
    <row r="139" spans="1:17" s="81" customFormat="1" ht="15" customHeight="1">
      <c r="A139" s="95"/>
      <c r="B139" s="95"/>
      <c r="C139" s="95"/>
      <c r="D139" s="95"/>
      <c r="E139" s="95"/>
      <c r="F139" s="95"/>
      <c r="G139" s="95"/>
      <c r="H139" s="95"/>
      <c r="I139" s="95"/>
      <c r="J139" s="95"/>
      <c r="K139" s="95"/>
      <c r="L139" s="95"/>
      <c r="M139" s="95"/>
      <c r="N139" s="95"/>
      <c r="O139" s="95"/>
      <c r="P139" s="95"/>
      <c r="Q139" s="95"/>
    </row>
    <row r="140" spans="1:17" s="81" customFormat="1" ht="15" customHeight="1">
      <c r="A140" s="95"/>
      <c r="B140" s="95"/>
      <c r="C140" s="95"/>
      <c r="D140" s="95"/>
      <c r="E140" s="95"/>
      <c r="F140" s="95"/>
      <c r="G140" s="95"/>
      <c r="H140" s="95"/>
      <c r="I140" s="95"/>
      <c r="J140" s="95"/>
      <c r="K140" s="95"/>
      <c r="L140" s="95"/>
      <c r="M140" s="95"/>
      <c r="N140" s="95"/>
      <c r="O140" s="95"/>
      <c r="P140" s="95"/>
      <c r="Q140" s="95"/>
    </row>
    <row r="141" spans="1:17" s="81" customFormat="1" ht="15" customHeight="1">
      <c r="A141" s="95"/>
      <c r="B141" s="95"/>
      <c r="C141" s="95"/>
      <c r="D141" s="95"/>
      <c r="E141" s="95"/>
      <c r="F141" s="95"/>
      <c r="G141" s="95"/>
      <c r="H141" s="95"/>
      <c r="I141" s="95"/>
      <c r="J141" s="95"/>
      <c r="K141" s="95"/>
      <c r="L141" s="95"/>
      <c r="M141" s="95"/>
      <c r="N141" s="95"/>
      <c r="O141" s="95"/>
      <c r="P141" s="95"/>
      <c r="Q141" s="95"/>
    </row>
    <row r="142" spans="1:17" s="81" customFormat="1" ht="15" customHeight="1">
      <c r="A142" s="95"/>
      <c r="B142" s="95"/>
      <c r="C142" s="95"/>
      <c r="D142" s="95"/>
      <c r="E142" s="95"/>
      <c r="F142" s="95"/>
      <c r="G142" s="95"/>
      <c r="H142" s="95"/>
      <c r="I142" s="95"/>
      <c r="J142" s="95"/>
      <c r="K142" s="95"/>
      <c r="L142" s="95"/>
      <c r="M142" s="95"/>
      <c r="N142" s="95"/>
      <c r="O142" s="95"/>
      <c r="P142" s="95"/>
      <c r="Q142" s="95"/>
    </row>
    <row r="143" spans="1:17" s="81" customFormat="1" ht="15" customHeight="1">
      <c r="A143" s="95"/>
      <c r="B143" s="95"/>
      <c r="C143" s="95"/>
      <c r="D143" s="95"/>
      <c r="E143" s="95"/>
      <c r="F143" s="95"/>
      <c r="G143" s="95"/>
      <c r="H143" s="95"/>
      <c r="I143" s="95"/>
      <c r="J143" s="95"/>
      <c r="K143" s="95"/>
      <c r="L143" s="95"/>
      <c r="M143" s="95"/>
      <c r="N143" s="95"/>
      <c r="O143" s="95"/>
      <c r="P143" s="95"/>
      <c r="Q143" s="95"/>
    </row>
    <row r="144" spans="1:17" s="81" customFormat="1" ht="15" customHeight="1">
      <c r="A144" s="95"/>
      <c r="B144" s="95"/>
      <c r="C144" s="95"/>
      <c r="D144" s="95"/>
      <c r="E144" s="95"/>
      <c r="F144" s="95"/>
      <c r="G144" s="95"/>
      <c r="H144" s="95"/>
      <c r="I144" s="95"/>
      <c r="J144" s="95"/>
      <c r="K144" s="95"/>
      <c r="L144" s="95"/>
      <c r="M144" s="95"/>
      <c r="N144" s="95"/>
      <c r="O144" s="95"/>
      <c r="P144" s="95"/>
      <c r="Q144" s="95"/>
    </row>
    <row r="145" spans="1:17" s="81" customFormat="1" ht="15" customHeight="1">
      <c r="A145" s="95"/>
      <c r="B145" s="95"/>
      <c r="C145" s="95"/>
      <c r="D145" s="95"/>
      <c r="E145" s="95"/>
      <c r="F145" s="95"/>
      <c r="G145" s="95"/>
      <c r="H145" s="95"/>
      <c r="I145" s="95"/>
      <c r="J145" s="95"/>
      <c r="K145" s="95"/>
      <c r="L145" s="95"/>
      <c r="M145" s="95"/>
      <c r="N145" s="95"/>
      <c r="O145" s="95"/>
      <c r="P145" s="95"/>
      <c r="Q145" s="95"/>
    </row>
    <row r="146" spans="1:17" s="81" customFormat="1" ht="15" customHeight="1">
      <c r="A146" s="95"/>
      <c r="B146" s="95"/>
      <c r="C146" s="95"/>
      <c r="D146" s="95"/>
      <c r="E146" s="95"/>
      <c r="F146" s="95"/>
      <c r="G146" s="95"/>
      <c r="H146" s="95"/>
      <c r="I146" s="95"/>
      <c r="J146" s="95"/>
      <c r="K146" s="95"/>
      <c r="L146" s="95"/>
      <c r="M146" s="95"/>
      <c r="N146" s="95"/>
      <c r="O146" s="95"/>
      <c r="P146" s="95"/>
      <c r="Q146" s="95"/>
    </row>
    <row r="147" spans="1:17" s="81" customFormat="1" ht="15" customHeight="1">
      <c r="A147" s="95"/>
      <c r="B147" s="95"/>
      <c r="C147" s="95"/>
      <c r="D147" s="95"/>
      <c r="E147" s="95"/>
      <c r="F147" s="95"/>
      <c r="G147" s="95"/>
      <c r="H147" s="95"/>
      <c r="I147" s="95"/>
      <c r="J147" s="95"/>
      <c r="K147" s="95"/>
      <c r="L147" s="95"/>
      <c r="M147" s="95"/>
      <c r="N147" s="95"/>
      <c r="O147" s="95"/>
      <c r="P147" s="95"/>
      <c r="Q147" s="95"/>
    </row>
    <row r="148" spans="1:17" s="81" customFormat="1" ht="15" customHeight="1">
      <c r="A148" s="95"/>
      <c r="B148" s="95"/>
      <c r="C148" s="95"/>
      <c r="D148" s="95"/>
      <c r="E148" s="95"/>
      <c r="F148" s="95"/>
      <c r="G148" s="95"/>
      <c r="H148" s="95"/>
      <c r="I148" s="95"/>
      <c r="J148" s="95"/>
      <c r="K148" s="95"/>
      <c r="L148" s="95"/>
      <c r="M148" s="95"/>
      <c r="N148" s="95"/>
      <c r="O148" s="95"/>
      <c r="P148" s="95"/>
      <c r="Q148" s="95"/>
    </row>
    <row r="149" spans="1:17" s="81" customFormat="1" ht="15" customHeight="1">
      <c r="A149" s="95"/>
      <c r="B149" s="95"/>
      <c r="C149" s="95"/>
      <c r="D149" s="95"/>
      <c r="E149" s="95"/>
      <c r="F149" s="95"/>
      <c r="G149" s="95"/>
      <c r="H149" s="95"/>
      <c r="I149" s="95"/>
      <c r="J149" s="95"/>
      <c r="K149" s="95"/>
      <c r="L149" s="95"/>
      <c r="M149" s="95"/>
      <c r="N149" s="95"/>
      <c r="O149" s="95"/>
      <c r="P149" s="95"/>
      <c r="Q149" s="95"/>
    </row>
    <row r="150" spans="1:17" s="81" customFormat="1" ht="15" customHeight="1">
      <c r="A150" s="95"/>
      <c r="B150" s="95"/>
      <c r="C150" s="95"/>
      <c r="D150" s="95"/>
      <c r="E150" s="95"/>
      <c r="F150" s="95"/>
      <c r="G150" s="95"/>
      <c r="H150" s="95"/>
      <c r="I150" s="95"/>
      <c r="J150" s="95"/>
      <c r="K150" s="95"/>
      <c r="L150" s="95"/>
      <c r="M150" s="95"/>
      <c r="N150" s="95"/>
      <c r="O150" s="95"/>
      <c r="P150" s="95"/>
      <c r="Q150" s="95"/>
    </row>
    <row r="151" spans="1:17" s="81" customFormat="1" ht="15" customHeight="1">
      <c r="A151" s="95"/>
      <c r="B151" s="95"/>
      <c r="C151" s="95"/>
      <c r="D151" s="95"/>
      <c r="E151" s="95"/>
      <c r="F151" s="95"/>
      <c r="G151" s="95"/>
      <c r="H151" s="95"/>
      <c r="I151" s="95"/>
      <c r="J151" s="95"/>
      <c r="K151" s="95"/>
      <c r="L151" s="95"/>
      <c r="M151" s="95"/>
      <c r="N151" s="95"/>
      <c r="O151" s="95"/>
      <c r="P151" s="95"/>
      <c r="Q151" s="95"/>
    </row>
    <row r="152" spans="1:17" s="81" customFormat="1" ht="15" customHeight="1">
      <c r="A152" s="95"/>
      <c r="B152" s="95"/>
      <c r="C152" s="95"/>
      <c r="D152" s="95"/>
      <c r="E152" s="95"/>
      <c r="F152" s="95"/>
      <c r="G152" s="95"/>
      <c r="H152" s="95"/>
      <c r="I152" s="95"/>
      <c r="J152" s="95"/>
      <c r="K152" s="95"/>
      <c r="L152" s="95"/>
      <c r="M152" s="95"/>
      <c r="N152" s="95"/>
      <c r="O152" s="95"/>
      <c r="P152" s="95"/>
      <c r="Q152" s="95"/>
    </row>
    <row r="153" spans="1:17" s="81" customFormat="1" ht="15" customHeight="1">
      <c r="A153" s="95"/>
      <c r="B153" s="95"/>
      <c r="C153" s="95"/>
      <c r="D153" s="95"/>
      <c r="E153" s="95"/>
      <c r="F153" s="95"/>
      <c r="G153" s="95"/>
      <c r="H153" s="95"/>
      <c r="I153" s="95"/>
      <c r="J153" s="95"/>
      <c r="K153" s="95"/>
      <c r="L153" s="95"/>
      <c r="M153" s="95"/>
      <c r="N153" s="95"/>
      <c r="O153" s="95"/>
      <c r="P153" s="95"/>
      <c r="Q153" s="95"/>
    </row>
    <row r="154" spans="1:17" s="81" customFormat="1" ht="15" customHeight="1">
      <c r="A154" s="95"/>
      <c r="B154" s="95"/>
      <c r="C154" s="95"/>
      <c r="D154" s="95"/>
      <c r="E154" s="95"/>
      <c r="F154" s="95"/>
      <c r="G154" s="95"/>
      <c r="H154" s="95"/>
      <c r="I154" s="95"/>
      <c r="J154" s="95"/>
      <c r="K154" s="95"/>
      <c r="L154" s="95"/>
      <c r="M154" s="95"/>
      <c r="N154" s="95"/>
      <c r="O154" s="95"/>
      <c r="P154" s="95"/>
      <c r="Q154" s="95"/>
    </row>
    <row r="155" spans="1:17" s="81" customFormat="1" ht="15" customHeight="1">
      <c r="A155" s="95"/>
      <c r="B155" s="95"/>
      <c r="C155" s="95"/>
      <c r="D155" s="95"/>
      <c r="E155" s="95"/>
      <c r="F155" s="95"/>
      <c r="G155" s="95"/>
      <c r="H155" s="95"/>
      <c r="I155" s="95"/>
      <c r="J155" s="95"/>
      <c r="K155" s="95"/>
      <c r="L155" s="95"/>
      <c r="M155" s="95"/>
      <c r="N155" s="95"/>
      <c r="O155" s="95"/>
      <c r="P155" s="95"/>
      <c r="Q155" s="95"/>
    </row>
    <row r="156" spans="1:17" s="81" customFormat="1" ht="15" customHeight="1">
      <c r="A156" s="95"/>
      <c r="B156" s="95"/>
      <c r="C156" s="95"/>
      <c r="D156" s="95"/>
      <c r="E156" s="95"/>
      <c r="F156" s="95"/>
      <c r="G156" s="95"/>
      <c r="H156" s="95"/>
      <c r="I156" s="95"/>
      <c r="J156" s="95"/>
      <c r="K156" s="95"/>
      <c r="L156" s="95"/>
      <c r="M156" s="95"/>
      <c r="N156" s="95"/>
      <c r="O156" s="95"/>
      <c r="P156" s="95"/>
      <c r="Q156" s="95"/>
    </row>
    <row r="157" spans="1:17" s="81" customFormat="1" ht="15" customHeight="1">
      <c r="A157" s="95"/>
      <c r="B157" s="95"/>
      <c r="C157" s="95"/>
      <c r="D157" s="95"/>
      <c r="E157" s="95"/>
      <c r="F157" s="95"/>
      <c r="G157" s="95"/>
      <c r="H157" s="95"/>
      <c r="I157" s="95"/>
      <c r="J157" s="95"/>
      <c r="K157" s="95"/>
      <c r="L157" s="95"/>
      <c r="M157" s="95"/>
      <c r="N157" s="95"/>
      <c r="O157" s="95"/>
      <c r="P157" s="95"/>
      <c r="Q157" s="95"/>
    </row>
    <row r="158" spans="1:17" s="81" customFormat="1" ht="15" customHeight="1">
      <c r="A158" s="95"/>
      <c r="B158" s="95"/>
      <c r="C158" s="95"/>
      <c r="D158" s="95"/>
      <c r="E158" s="95"/>
      <c r="F158" s="95"/>
      <c r="G158" s="95"/>
      <c r="H158" s="95"/>
      <c r="I158" s="95"/>
      <c r="J158" s="95"/>
      <c r="K158" s="95"/>
      <c r="L158" s="95"/>
      <c r="M158" s="95"/>
      <c r="N158" s="95"/>
      <c r="O158" s="95"/>
      <c r="P158" s="95"/>
      <c r="Q158" s="95"/>
    </row>
    <row r="159" spans="1:17" s="81" customFormat="1" ht="15" customHeight="1">
      <c r="A159" s="95"/>
      <c r="B159" s="95"/>
      <c r="C159" s="95"/>
      <c r="D159" s="95"/>
      <c r="E159" s="95"/>
      <c r="F159" s="95"/>
      <c r="G159" s="95"/>
      <c r="H159" s="95"/>
      <c r="I159" s="95"/>
      <c r="J159" s="95"/>
      <c r="K159" s="95"/>
      <c r="L159" s="95"/>
      <c r="M159" s="95"/>
      <c r="N159" s="95"/>
      <c r="O159" s="95"/>
      <c r="P159" s="95"/>
      <c r="Q159" s="95"/>
    </row>
    <row r="160" spans="1:17" s="81" customFormat="1" ht="15" customHeight="1">
      <c r="A160" s="95"/>
      <c r="B160" s="95"/>
      <c r="C160" s="95"/>
      <c r="D160" s="95"/>
      <c r="E160" s="95"/>
      <c r="F160" s="95"/>
      <c r="G160" s="95"/>
      <c r="H160" s="95"/>
      <c r="I160" s="95"/>
      <c r="J160" s="95"/>
      <c r="K160" s="95"/>
      <c r="L160" s="95"/>
      <c r="M160" s="95"/>
      <c r="N160" s="95"/>
      <c r="O160" s="95"/>
      <c r="P160" s="95"/>
      <c r="Q160" s="95"/>
    </row>
    <row r="161" spans="1:17" s="81" customFormat="1" ht="15" customHeight="1">
      <c r="A161" s="95"/>
      <c r="B161" s="95"/>
      <c r="C161" s="95"/>
      <c r="D161" s="95"/>
      <c r="E161" s="95"/>
      <c r="F161" s="95"/>
      <c r="G161" s="95"/>
      <c r="H161" s="95"/>
      <c r="I161" s="95"/>
      <c r="J161" s="95"/>
      <c r="K161" s="95"/>
      <c r="L161" s="95"/>
      <c r="M161" s="95"/>
      <c r="N161" s="95"/>
      <c r="O161" s="95"/>
      <c r="P161" s="95"/>
      <c r="Q161" s="95"/>
    </row>
    <row r="162" spans="1:17" s="81" customFormat="1" ht="15" customHeight="1">
      <c r="A162" s="95"/>
      <c r="B162" s="95"/>
      <c r="C162" s="95"/>
      <c r="D162" s="95"/>
      <c r="E162" s="95"/>
      <c r="F162" s="95"/>
      <c r="G162" s="95"/>
      <c r="H162" s="95"/>
      <c r="I162" s="95"/>
      <c r="J162" s="95"/>
      <c r="K162" s="95"/>
      <c r="L162" s="95"/>
      <c r="M162" s="95"/>
      <c r="N162" s="95"/>
      <c r="O162" s="95"/>
      <c r="P162" s="95"/>
      <c r="Q162" s="95"/>
    </row>
    <row r="163" spans="1:17" s="81" customFormat="1" ht="15" customHeight="1">
      <c r="A163" s="95"/>
      <c r="B163" s="95"/>
      <c r="C163" s="95"/>
      <c r="D163" s="95"/>
      <c r="E163" s="95"/>
      <c r="F163" s="95"/>
      <c r="G163" s="95"/>
      <c r="H163" s="95"/>
      <c r="I163" s="95"/>
      <c r="J163" s="95"/>
      <c r="K163" s="95"/>
      <c r="L163" s="95"/>
      <c r="M163" s="95"/>
      <c r="N163" s="95"/>
      <c r="O163" s="95"/>
      <c r="P163" s="95"/>
      <c r="Q163" s="95"/>
    </row>
    <row r="164" spans="1:17" s="81" customFormat="1" ht="15" customHeight="1">
      <c r="A164" s="95"/>
      <c r="B164" s="95"/>
      <c r="C164" s="95"/>
      <c r="D164" s="95"/>
      <c r="E164" s="95"/>
      <c r="F164" s="95"/>
      <c r="G164" s="95"/>
      <c r="H164" s="95"/>
      <c r="I164" s="95"/>
      <c r="J164" s="95"/>
      <c r="K164" s="95"/>
      <c r="L164" s="95"/>
      <c r="M164" s="95"/>
      <c r="N164" s="95"/>
      <c r="O164" s="95"/>
      <c r="P164" s="95"/>
      <c r="Q164" s="95"/>
    </row>
    <row r="165" spans="1:17" s="81" customFormat="1" ht="15" customHeight="1">
      <c r="A165" s="95"/>
      <c r="B165" s="95"/>
      <c r="C165" s="95"/>
      <c r="D165" s="95"/>
      <c r="E165" s="95"/>
      <c r="F165" s="95"/>
      <c r="G165" s="95"/>
      <c r="H165" s="95"/>
      <c r="I165" s="95"/>
      <c r="J165" s="95"/>
      <c r="K165" s="95"/>
      <c r="L165" s="95"/>
      <c r="M165" s="95"/>
      <c r="N165" s="95"/>
      <c r="O165" s="95"/>
      <c r="P165" s="95"/>
      <c r="Q165" s="95"/>
    </row>
    <row r="166" spans="1:17" s="81" customFormat="1" ht="15" customHeight="1">
      <c r="A166" s="95"/>
      <c r="B166" s="95"/>
      <c r="C166" s="95"/>
      <c r="D166" s="95"/>
      <c r="E166" s="95"/>
      <c r="F166" s="95"/>
      <c r="G166" s="95"/>
      <c r="H166" s="95"/>
      <c r="I166" s="95"/>
      <c r="J166" s="95"/>
      <c r="K166" s="95"/>
      <c r="L166" s="95"/>
      <c r="M166" s="95"/>
      <c r="N166" s="95"/>
      <c r="O166" s="95"/>
      <c r="P166" s="95"/>
      <c r="Q166" s="95"/>
    </row>
    <row r="167" spans="1:17" s="81" customFormat="1" ht="15" customHeight="1">
      <c r="A167" s="95"/>
      <c r="B167" s="95"/>
      <c r="C167" s="95"/>
      <c r="D167" s="95"/>
      <c r="E167" s="95"/>
      <c r="F167" s="95"/>
      <c r="G167" s="95"/>
      <c r="H167" s="95"/>
      <c r="I167" s="95"/>
      <c r="J167" s="95"/>
      <c r="K167" s="95"/>
      <c r="L167" s="95"/>
      <c r="M167" s="95"/>
      <c r="N167" s="95"/>
      <c r="O167" s="95"/>
      <c r="P167" s="95"/>
      <c r="Q167" s="95"/>
    </row>
    <row r="168" spans="1:17" s="81" customFormat="1" ht="15" customHeight="1">
      <c r="A168" s="95"/>
      <c r="B168" s="95"/>
      <c r="C168" s="95"/>
      <c r="D168" s="95"/>
      <c r="E168" s="95"/>
      <c r="F168" s="95"/>
      <c r="G168" s="95"/>
      <c r="H168" s="95"/>
      <c r="I168" s="95"/>
      <c r="J168" s="95"/>
      <c r="K168" s="95"/>
      <c r="L168" s="95"/>
      <c r="M168" s="95"/>
      <c r="N168" s="95"/>
      <c r="O168" s="95"/>
      <c r="P168" s="95"/>
      <c r="Q168" s="95"/>
    </row>
    <row r="169" spans="1:17" s="81" customFormat="1" ht="15" customHeight="1">
      <c r="A169" s="95"/>
      <c r="B169" s="95"/>
      <c r="C169" s="95"/>
      <c r="D169" s="95"/>
      <c r="E169" s="95"/>
      <c r="F169" s="95"/>
      <c r="G169" s="95"/>
      <c r="H169" s="95"/>
      <c r="I169" s="95"/>
      <c r="J169" s="95"/>
      <c r="K169" s="95"/>
      <c r="L169" s="95"/>
      <c r="M169" s="95"/>
      <c r="N169" s="95"/>
      <c r="O169" s="95"/>
      <c r="P169" s="95"/>
      <c r="Q169" s="95"/>
    </row>
    <row r="170" spans="1:17" s="81" customFormat="1" ht="15" customHeight="1">
      <c r="A170" s="95"/>
      <c r="B170" s="95"/>
      <c r="C170" s="95"/>
      <c r="D170" s="95"/>
      <c r="E170" s="95"/>
      <c r="F170" s="95"/>
      <c r="G170" s="95"/>
      <c r="H170" s="95"/>
      <c r="I170" s="95"/>
      <c r="J170" s="95"/>
      <c r="K170" s="95"/>
      <c r="L170" s="95"/>
      <c r="M170" s="95"/>
      <c r="N170" s="95"/>
      <c r="O170" s="95"/>
      <c r="P170" s="95"/>
      <c r="Q170" s="95"/>
    </row>
    <row r="171" spans="1:17" s="81" customFormat="1" ht="15" customHeight="1">
      <c r="A171" s="95"/>
      <c r="B171" s="95"/>
      <c r="C171" s="95"/>
      <c r="D171" s="95"/>
      <c r="E171" s="95"/>
      <c r="F171" s="95"/>
      <c r="G171" s="95"/>
      <c r="H171" s="95"/>
      <c r="I171" s="95"/>
      <c r="J171" s="95"/>
      <c r="K171" s="95"/>
      <c r="L171" s="95"/>
      <c r="M171" s="95"/>
      <c r="N171" s="95"/>
      <c r="O171" s="95"/>
      <c r="P171" s="95"/>
      <c r="Q171" s="95"/>
    </row>
    <row r="172" spans="1:17" s="81" customFormat="1" ht="15" customHeight="1">
      <c r="A172" s="95"/>
      <c r="B172" s="95"/>
      <c r="C172" s="95"/>
      <c r="D172" s="95"/>
      <c r="E172" s="95"/>
      <c r="F172" s="95"/>
      <c r="G172" s="95"/>
      <c r="H172" s="95"/>
      <c r="I172" s="95"/>
      <c r="J172" s="95"/>
      <c r="K172" s="95"/>
      <c r="L172" s="95"/>
      <c r="M172" s="95"/>
      <c r="N172" s="95"/>
      <c r="O172" s="95"/>
      <c r="P172" s="95"/>
      <c r="Q172" s="95"/>
    </row>
    <row r="173" spans="1:17" s="81" customFormat="1" ht="15" customHeight="1">
      <c r="A173" s="95"/>
      <c r="B173" s="95"/>
      <c r="C173" s="95"/>
      <c r="D173" s="95"/>
      <c r="E173" s="95"/>
      <c r="F173" s="95"/>
      <c r="G173" s="95"/>
      <c r="H173" s="95"/>
      <c r="I173" s="95"/>
      <c r="J173" s="95"/>
      <c r="K173" s="95"/>
      <c r="L173" s="95"/>
      <c r="M173" s="95"/>
      <c r="N173" s="95"/>
      <c r="O173" s="95"/>
      <c r="P173" s="95"/>
      <c r="Q173" s="95"/>
    </row>
    <row r="174" spans="1:17" s="81" customFormat="1" ht="15" customHeight="1">
      <c r="A174" s="95"/>
      <c r="B174" s="95"/>
      <c r="C174" s="95"/>
      <c r="D174" s="95"/>
      <c r="E174" s="95"/>
      <c r="F174" s="95"/>
      <c r="G174" s="95"/>
      <c r="H174" s="95"/>
      <c r="I174" s="95"/>
      <c r="J174" s="95"/>
      <c r="K174" s="95"/>
      <c r="L174" s="95"/>
      <c r="M174" s="95"/>
      <c r="N174" s="95"/>
      <c r="O174" s="95"/>
      <c r="P174" s="95"/>
      <c r="Q174" s="95"/>
    </row>
    <row r="175" spans="1:17" s="81" customFormat="1" ht="15" customHeight="1">
      <c r="A175" s="95"/>
      <c r="B175" s="95"/>
      <c r="C175" s="95"/>
      <c r="D175" s="95"/>
      <c r="E175" s="95"/>
      <c r="F175" s="95"/>
      <c r="G175" s="95"/>
      <c r="H175" s="95"/>
      <c r="I175" s="95"/>
      <c r="J175" s="95"/>
      <c r="K175" s="95"/>
      <c r="L175" s="95"/>
      <c r="M175" s="95"/>
      <c r="N175" s="95"/>
      <c r="O175" s="95"/>
      <c r="P175" s="95"/>
      <c r="Q175" s="95"/>
    </row>
    <row r="176" spans="1:17" s="81" customFormat="1" ht="15" customHeight="1">
      <c r="A176" s="95"/>
      <c r="B176" s="95"/>
      <c r="C176" s="95"/>
      <c r="D176" s="95"/>
      <c r="E176" s="95"/>
      <c r="F176" s="95"/>
      <c r="G176" s="95"/>
      <c r="H176" s="95"/>
      <c r="I176" s="95"/>
      <c r="J176" s="95"/>
      <c r="K176" s="95"/>
      <c r="L176" s="95"/>
      <c r="M176" s="95"/>
      <c r="N176" s="95"/>
      <c r="O176" s="95"/>
      <c r="P176" s="95"/>
      <c r="Q176" s="95"/>
    </row>
    <row r="177" spans="1:17" s="81" customFormat="1" ht="15" customHeight="1">
      <c r="A177" s="95"/>
      <c r="B177" s="95"/>
      <c r="C177" s="95"/>
      <c r="D177" s="95"/>
      <c r="E177" s="95"/>
      <c r="F177" s="95"/>
      <c r="G177" s="95"/>
      <c r="H177" s="95"/>
      <c r="I177" s="95"/>
      <c r="J177" s="95"/>
      <c r="K177" s="95"/>
      <c r="L177" s="95"/>
      <c r="M177" s="95"/>
      <c r="N177" s="95"/>
      <c r="O177" s="95"/>
      <c r="P177" s="95"/>
      <c r="Q177" s="95"/>
    </row>
    <row r="178" spans="1:17" s="81" customFormat="1" ht="15" customHeight="1">
      <c r="A178" s="95"/>
      <c r="B178" s="95"/>
      <c r="C178" s="95"/>
      <c r="D178" s="95"/>
      <c r="E178" s="95"/>
      <c r="F178" s="95"/>
      <c r="G178" s="95"/>
      <c r="H178" s="95"/>
      <c r="I178" s="95"/>
      <c r="J178" s="95"/>
      <c r="K178" s="95"/>
      <c r="L178" s="95"/>
      <c r="M178" s="95"/>
      <c r="N178" s="95"/>
      <c r="O178" s="95"/>
      <c r="P178" s="95"/>
      <c r="Q178" s="95"/>
    </row>
    <row r="179" spans="1:17" s="81" customFormat="1" ht="15" customHeight="1">
      <c r="A179" s="95"/>
      <c r="B179" s="95"/>
      <c r="C179" s="95"/>
      <c r="D179" s="95"/>
      <c r="E179" s="95"/>
      <c r="F179" s="95"/>
      <c r="G179" s="95"/>
      <c r="H179" s="95"/>
      <c r="I179" s="95"/>
      <c r="J179" s="95"/>
      <c r="K179" s="95"/>
      <c r="L179" s="95"/>
      <c r="M179" s="95"/>
      <c r="N179" s="95"/>
      <c r="O179" s="95"/>
      <c r="P179" s="95"/>
      <c r="Q179" s="95"/>
    </row>
    <row r="180" spans="1:17" s="81" customFormat="1" ht="15" customHeight="1">
      <c r="A180" s="95"/>
      <c r="B180" s="95"/>
      <c r="C180" s="95"/>
      <c r="D180" s="95"/>
      <c r="E180" s="95"/>
      <c r="F180" s="95"/>
      <c r="G180" s="95"/>
      <c r="H180" s="95"/>
      <c r="I180" s="95"/>
      <c r="J180" s="95"/>
      <c r="K180" s="95"/>
      <c r="L180" s="95"/>
      <c r="M180" s="95"/>
      <c r="N180" s="95"/>
      <c r="O180" s="95"/>
      <c r="P180" s="95"/>
      <c r="Q180" s="95"/>
    </row>
    <row r="181" spans="1:17" s="81" customFormat="1" ht="15" customHeight="1">
      <c r="A181" s="95"/>
      <c r="B181" s="95"/>
      <c r="C181" s="95"/>
      <c r="D181" s="95"/>
      <c r="E181" s="95"/>
      <c r="F181" s="95"/>
      <c r="G181" s="95"/>
      <c r="H181" s="95"/>
      <c r="I181" s="95"/>
      <c r="J181" s="95"/>
      <c r="K181" s="95"/>
      <c r="L181" s="95"/>
      <c r="M181" s="95"/>
      <c r="N181" s="95"/>
      <c r="O181" s="95"/>
      <c r="P181" s="95"/>
      <c r="Q181" s="95"/>
    </row>
    <row r="182" spans="1:17" s="81" customFormat="1" ht="15" customHeight="1">
      <c r="A182" s="95"/>
      <c r="B182" s="95"/>
      <c r="C182" s="95"/>
      <c r="D182" s="95"/>
      <c r="E182" s="95"/>
      <c r="F182" s="95"/>
      <c r="G182" s="95"/>
      <c r="H182" s="95"/>
      <c r="I182" s="95"/>
      <c r="J182" s="95"/>
      <c r="K182" s="95"/>
      <c r="L182" s="95"/>
      <c r="M182" s="95"/>
      <c r="N182" s="95"/>
      <c r="O182" s="95"/>
      <c r="P182" s="95"/>
      <c r="Q182" s="95"/>
    </row>
    <row r="183" spans="1:17" s="81" customFormat="1" ht="15" customHeight="1">
      <c r="A183" s="95"/>
      <c r="B183" s="95"/>
      <c r="C183" s="95"/>
      <c r="D183" s="95"/>
      <c r="E183" s="95"/>
      <c r="F183" s="95"/>
      <c r="G183" s="95"/>
      <c r="H183" s="95"/>
      <c r="I183" s="95"/>
      <c r="J183" s="95"/>
      <c r="K183" s="95"/>
      <c r="L183" s="95"/>
      <c r="M183" s="95"/>
      <c r="N183" s="95"/>
      <c r="O183" s="95"/>
      <c r="P183" s="95"/>
      <c r="Q183" s="95"/>
    </row>
    <row r="184" spans="1:17" s="81" customFormat="1" ht="15" customHeight="1">
      <c r="A184" s="95"/>
      <c r="B184" s="95"/>
      <c r="C184" s="95"/>
      <c r="D184" s="95"/>
      <c r="E184" s="95"/>
      <c r="F184" s="95"/>
      <c r="G184" s="95"/>
      <c r="H184" s="95"/>
      <c r="I184" s="95"/>
      <c r="J184" s="95"/>
      <c r="K184" s="95"/>
      <c r="L184" s="95"/>
      <c r="M184" s="95"/>
      <c r="N184" s="95"/>
      <c r="O184" s="95"/>
      <c r="P184" s="95"/>
      <c r="Q184" s="95"/>
    </row>
    <row r="185" spans="1:17" s="81" customFormat="1" ht="15" customHeight="1">
      <c r="A185" s="95"/>
      <c r="B185" s="95"/>
      <c r="C185" s="95"/>
      <c r="D185" s="95"/>
      <c r="E185" s="95"/>
      <c r="F185" s="95"/>
      <c r="G185" s="95"/>
      <c r="H185" s="95"/>
      <c r="I185" s="95"/>
      <c r="J185" s="95"/>
      <c r="K185" s="95"/>
      <c r="L185" s="95"/>
      <c r="M185" s="95"/>
      <c r="N185" s="95"/>
      <c r="O185" s="95"/>
      <c r="P185" s="95"/>
      <c r="Q185" s="95"/>
    </row>
    <row r="186" spans="1:17" s="81" customFormat="1" ht="15" customHeight="1">
      <c r="A186" s="95"/>
      <c r="B186" s="95"/>
      <c r="C186" s="95"/>
      <c r="D186" s="95"/>
      <c r="E186" s="95"/>
      <c r="F186" s="95"/>
      <c r="G186" s="95"/>
      <c r="H186" s="95"/>
      <c r="I186" s="95"/>
      <c r="J186" s="95"/>
      <c r="K186" s="95"/>
      <c r="L186" s="95"/>
      <c r="M186" s="95"/>
      <c r="N186" s="95"/>
      <c r="O186" s="95"/>
      <c r="P186" s="95"/>
      <c r="Q186" s="95"/>
    </row>
    <row r="187" spans="1:17" s="81" customFormat="1" ht="15" customHeight="1">
      <c r="A187" s="95"/>
      <c r="B187" s="95"/>
      <c r="C187" s="95"/>
      <c r="D187" s="95"/>
      <c r="E187" s="95"/>
      <c r="F187" s="95"/>
      <c r="G187" s="95"/>
      <c r="H187" s="95"/>
      <c r="I187" s="95"/>
      <c r="J187" s="95"/>
      <c r="K187" s="95"/>
      <c r="L187" s="95"/>
      <c r="M187" s="95"/>
      <c r="N187" s="95"/>
      <c r="O187" s="95"/>
      <c r="P187" s="95"/>
      <c r="Q187" s="95"/>
    </row>
    <row r="188" spans="1:17" s="81" customFormat="1" ht="15" customHeight="1">
      <c r="A188" s="95"/>
      <c r="B188" s="95"/>
      <c r="C188" s="95"/>
      <c r="D188" s="95"/>
      <c r="E188" s="95"/>
      <c r="F188" s="95"/>
      <c r="G188" s="95"/>
      <c r="H188" s="95"/>
      <c r="I188" s="95"/>
      <c r="J188" s="95"/>
      <c r="K188" s="95"/>
      <c r="L188" s="95"/>
      <c r="M188" s="95"/>
      <c r="N188" s="95"/>
      <c r="O188" s="95"/>
      <c r="P188" s="95"/>
      <c r="Q188" s="95"/>
    </row>
    <row r="189" spans="1:17" s="81" customFormat="1" ht="15" customHeight="1">
      <c r="A189" s="95"/>
      <c r="B189" s="95"/>
      <c r="C189" s="95"/>
      <c r="D189" s="95"/>
      <c r="E189" s="95"/>
      <c r="F189" s="95"/>
      <c r="G189" s="95"/>
      <c r="H189" s="95"/>
      <c r="I189" s="95"/>
      <c r="J189" s="95"/>
      <c r="K189" s="95"/>
      <c r="L189" s="95"/>
      <c r="M189" s="95"/>
      <c r="N189" s="95"/>
      <c r="O189" s="95"/>
      <c r="P189" s="95"/>
      <c r="Q189" s="95"/>
    </row>
    <row r="190" spans="1:17" s="81" customFormat="1" ht="15" customHeight="1">
      <c r="A190" s="95"/>
      <c r="B190" s="95"/>
      <c r="C190" s="95"/>
      <c r="D190" s="95"/>
      <c r="E190" s="95"/>
      <c r="F190" s="95"/>
      <c r="G190" s="95"/>
      <c r="H190" s="95"/>
      <c r="I190" s="95"/>
      <c r="J190" s="95"/>
      <c r="K190" s="95"/>
      <c r="L190" s="95"/>
      <c r="M190" s="95"/>
      <c r="N190" s="95"/>
      <c r="O190" s="95"/>
      <c r="P190" s="95"/>
      <c r="Q190" s="95"/>
    </row>
    <row r="191" spans="1:17" s="81" customFormat="1" ht="15" customHeight="1">
      <c r="A191" s="95"/>
      <c r="B191" s="95"/>
      <c r="C191" s="95"/>
      <c r="D191" s="95"/>
      <c r="E191" s="95"/>
      <c r="F191" s="95"/>
      <c r="G191" s="95"/>
      <c r="H191" s="95"/>
      <c r="I191" s="95"/>
      <c r="J191" s="95"/>
      <c r="K191" s="95"/>
      <c r="L191" s="95"/>
      <c r="M191" s="95"/>
      <c r="N191" s="95"/>
      <c r="O191" s="95"/>
      <c r="P191" s="95"/>
      <c r="Q191" s="95"/>
    </row>
    <row r="192" spans="1:17" s="81" customFormat="1" ht="15" customHeight="1">
      <c r="A192" s="95"/>
      <c r="B192" s="95"/>
      <c r="C192" s="95"/>
      <c r="D192" s="95"/>
      <c r="E192" s="95"/>
      <c r="F192" s="95"/>
      <c r="G192" s="95"/>
      <c r="H192" s="95"/>
      <c r="I192" s="95"/>
      <c r="J192" s="95"/>
      <c r="K192" s="95"/>
      <c r="L192" s="95"/>
      <c r="M192" s="95"/>
      <c r="N192" s="95"/>
      <c r="O192" s="95"/>
      <c r="P192" s="95"/>
      <c r="Q192" s="95"/>
    </row>
    <row r="193" spans="1:17" s="81" customFormat="1" ht="15" customHeight="1">
      <c r="A193" s="95"/>
      <c r="B193" s="95"/>
      <c r="C193" s="95"/>
      <c r="D193" s="95"/>
      <c r="E193" s="95"/>
      <c r="F193" s="95"/>
      <c r="G193" s="95"/>
      <c r="H193" s="95"/>
      <c r="I193" s="95"/>
      <c r="J193" s="95"/>
      <c r="K193" s="95"/>
      <c r="L193" s="95"/>
      <c r="M193" s="95"/>
      <c r="N193" s="95"/>
      <c r="O193" s="95"/>
      <c r="P193" s="95"/>
      <c r="Q193" s="95"/>
    </row>
    <row r="194" spans="1:17" s="81" customFormat="1" ht="15" customHeight="1">
      <c r="A194" s="95"/>
      <c r="B194" s="95"/>
      <c r="C194" s="95"/>
      <c r="D194" s="95"/>
      <c r="E194" s="95"/>
      <c r="F194" s="95"/>
      <c r="G194" s="95"/>
      <c r="H194" s="95"/>
      <c r="I194" s="95"/>
      <c r="J194" s="95"/>
      <c r="K194" s="95"/>
      <c r="L194" s="95"/>
      <c r="M194" s="95"/>
      <c r="N194" s="95"/>
      <c r="O194" s="95"/>
      <c r="P194" s="95"/>
      <c r="Q194" s="95"/>
    </row>
    <row r="195" spans="1:17" s="81" customFormat="1" ht="15" customHeight="1">
      <c r="A195" s="95"/>
      <c r="B195" s="95"/>
      <c r="C195" s="95"/>
      <c r="D195" s="95"/>
      <c r="E195" s="95"/>
      <c r="F195" s="95"/>
      <c r="G195" s="95"/>
      <c r="H195" s="95"/>
      <c r="I195" s="95"/>
      <c r="J195" s="95"/>
      <c r="K195" s="95"/>
      <c r="L195" s="95"/>
      <c r="M195" s="95"/>
      <c r="N195" s="95"/>
      <c r="O195" s="95"/>
      <c r="P195" s="95"/>
      <c r="Q195" s="95"/>
    </row>
    <row r="196" spans="1:17" s="81" customFormat="1" ht="15" customHeight="1">
      <c r="A196" s="95"/>
      <c r="B196" s="95"/>
      <c r="C196" s="95"/>
      <c r="D196" s="95"/>
      <c r="E196" s="95"/>
      <c r="F196" s="95"/>
      <c r="G196" s="95"/>
      <c r="H196" s="95"/>
      <c r="I196" s="95"/>
      <c r="J196" s="95"/>
      <c r="K196" s="95"/>
      <c r="L196" s="95"/>
      <c r="M196" s="95"/>
      <c r="N196" s="95"/>
      <c r="O196" s="95"/>
      <c r="P196" s="95"/>
      <c r="Q196" s="95"/>
    </row>
    <row r="197" spans="1:17" s="81" customFormat="1" ht="15" customHeight="1">
      <c r="A197" s="95"/>
      <c r="B197" s="95"/>
      <c r="C197" s="95"/>
      <c r="D197" s="95"/>
      <c r="E197" s="95"/>
      <c r="F197" s="95"/>
      <c r="G197" s="95"/>
      <c r="H197" s="95"/>
      <c r="I197" s="95"/>
      <c r="J197" s="95"/>
      <c r="K197" s="95"/>
      <c r="L197" s="95"/>
      <c r="M197" s="95"/>
      <c r="N197" s="95"/>
      <c r="O197" s="95"/>
      <c r="P197" s="95"/>
      <c r="Q197" s="95"/>
    </row>
    <row r="198" spans="1:17" s="81" customFormat="1" ht="15" customHeight="1">
      <c r="A198" s="95"/>
      <c r="B198" s="95"/>
      <c r="C198" s="95"/>
      <c r="D198" s="95"/>
      <c r="E198" s="95"/>
      <c r="F198" s="95"/>
      <c r="G198" s="95"/>
      <c r="H198" s="95"/>
      <c r="I198" s="95"/>
      <c r="J198" s="95"/>
      <c r="K198" s="95"/>
      <c r="L198" s="95"/>
      <c r="M198" s="95"/>
      <c r="N198" s="95"/>
      <c r="O198" s="95"/>
      <c r="P198" s="95"/>
      <c r="Q198" s="95"/>
    </row>
    <row r="199" spans="1:17" s="81" customFormat="1" ht="15" customHeight="1">
      <c r="A199" s="95"/>
      <c r="B199" s="95"/>
      <c r="C199" s="95"/>
      <c r="D199" s="95"/>
      <c r="E199" s="95"/>
      <c r="F199" s="95"/>
      <c r="G199" s="95"/>
      <c r="H199" s="95"/>
      <c r="I199" s="95"/>
      <c r="J199" s="95"/>
      <c r="K199" s="95"/>
      <c r="L199" s="95"/>
      <c r="M199" s="95"/>
      <c r="N199" s="95"/>
      <c r="O199" s="95"/>
      <c r="P199" s="95"/>
      <c r="Q199" s="95"/>
    </row>
    <row r="200" spans="1:17" s="81" customFormat="1" ht="15" customHeight="1">
      <c r="A200" s="95"/>
      <c r="B200" s="95"/>
      <c r="C200" s="95"/>
      <c r="D200" s="95"/>
      <c r="E200" s="95"/>
      <c r="F200" s="95"/>
      <c r="G200" s="95"/>
      <c r="H200" s="95"/>
      <c r="I200" s="95"/>
      <c r="J200" s="95"/>
      <c r="K200" s="95"/>
      <c r="L200" s="95"/>
      <c r="M200" s="95"/>
      <c r="N200" s="95"/>
      <c r="O200" s="95"/>
      <c r="P200" s="95"/>
      <c r="Q200" s="95"/>
    </row>
    <row r="201" spans="1:17" s="81" customFormat="1" ht="15" customHeight="1">
      <c r="A201" s="95"/>
      <c r="B201" s="95"/>
      <c r="C201" s="95"/>
      <c r="D201" s="95"/>
      <c r="E201" s="95"/>
      <c r="F201" s="95"/>
      <c r="G201" s="95"/>
      <c r="H201" s="95"/>
      <c r="I201" s="95"/>
      <c r="J201" s="95"/>
      <c r="K201" s="95"/>
      <c r="L201" s="95"/>
      <c r="M201" s="95"/>
      <c r="N201" s="95"/>
      <c r="O201" s="95"/>
      <c r="P201" s="95"/>
      <c r="Q201" s="95"/>
    </row>
    <row r="202" spans="1:17" s="81" customFormat="1" ht="15" customHeight="1">
      <c r="A202" s="95"/>
      <c r="B202" s="95"/>
      <c r="C202" s="95"/>
      <c r="D202" s="95"/>
      <c r="E202" s="95"/>
      <c r="F202" s="95"/>
      <c r="G202" s="95"/>
      <c r="H202" s="95"/>
      <c r="I202" s="95"/>
      <c r="J202" s="95"/>
      <c r="K202" s="95"/>
      <c r="L202" s="95"/>
      <c r="M202" s="95"/>
      <c r="N202" s="95"/>
      <c r="O202" s="95"/>
      <c r="P202" s="95"/>
      <c r="Q202" s="95"/>
    </row>
    <row r="203" spans="1:17" s="81" customFormat="1" ht="15" customHeight="1">
      <c r="A203" s="95"/>
      <c r="B203" s="95"/>
      <c r="C203" s="95"/>
      <c r="D203" s="95"/>
      <c r="E203" s="95"/>
      <c r="F203" s="95"/>
      <c r="G203" s="95"/>
      <c r="H203" s="95"/>
      <c r="I203" s="95"/>
      <c r="J203" s="95"/>
      <c r="K203" s="95"/>
      <c r="L203" s="95"/>
      <c r="M203" s="95"/>
      <c r="N203" s="95"/>
      <c r="O203" s="95"/>
      <c r="P203" s="95"/>
      <c r="Q203" s="95"/>
    </row>
    <row r="204" spans="1:17" s="81" customFormat="1" ht="15" customHeight="1">
      <c r="A204" s="95"/>
      <c r="B204" s="95"/>
      <c r="C204" s="95"/>
      <c r="D204" s="95"/>
      <c r="E204" s="95"/>
      <c r="F204" s="95"/>
      <c r="G204" s="95"/>
      <c r="H204" s="95"/>
      <c r="I204" s="95"/>
      <c r="J204" s="95"/>
      <c r="K204" s="95"/>
      <c r="L204" s="95"/>
      <c r="M204" s="95"/>
      <c r="N204" s="95"/>
      <c r="O204" s="95"/>
      <c r="P204" s="95"/>
      <c r="Q204" s="95"/>
    </row>
    <row r="205" spans="1:17" s="81" customFormat="1" ht="15" customHeight="1">
      <c r="A205" s="95"/>
      <c r="B205" s="95"/>
      <c r="C205" s="95"/>
      <c r="D205" s="95"/>
      <c r="E205" s="95"/>
      <c r="F205" s="95"/>
      <c r="G205" s="95"/>
      <c r="H205" s="95"/>
      <c r="I205" s="95"/>
      <c r="J205" s="95"/>
      <c r="K205" s="95"/>
      <c r="L205" s="95"/>
      <c r="M205" s="95"/>
      <c r="N205" s="95"/>
      <c r="O205" s="95"/>
      <c r="P205" s="95"/>
      <c r="Q205" s="95"/>
    </row>
    <row r="206" spans="1:17" s="81" customFormat="1" ht="15" customHeight="1">
      <c r="A206" s="95"/>
      <c r="B206" s="95"/>
      <c r="C206" s="95"/>
      <c r="D206" s="95"/>
      <c r="E206" s="95"/>
      <c r="F206" s="95"/>
      <c r="G206" s="95"/>
      <c r="H206" s="95"/>
      <c r="I206" s="95"/>
      <c r="J206" s="95"/>
      <c r="K206" s="95"/>
      <c r="L206" s="95"/>
      <c r="M206" s="95"/>
      <c r="N206" s="95"/>
      <c r="O206" s="95"/>
      <c r="P206" s="95"/>
      <c r="Q206" s="95"/>
    </row>
    <row r="207" spans="1:17" s="81" customFormat="1" ht="15" customHeight="1">
      <c r="A207" s="95"/>
      <c r="B207" s="95"/>
      <c r="C207" s="95"/>
      <c r="D207" s="95"/>
      <c r="E207" s="95"/>
      <c r="F207" s="95"/>
      <c r="G207" s="95"/>
      <c r="H207" s="95"/>
      <c r="I207" s="95"/>
      <c r="J207" s="95"/>
      <c r="K207" s="95"/>
      <c r="L207" s="95"/>
      <c r="M207" s="95"/>
      <c r="N207" s="95"/>
      <c r="O207" s="95"/>
      <c r="P207" s="95"/>
      <c r="Q207" s="95"/>
    </row>
    <row r="208" spans="1:17" s="81" customFormat="1" ht="15" customHeight="1">
      <c r="A208" s="95"/>
      <c r="B208" s="95"/>
      <c r="C208" s="95"/>
      <c r="D208" s="95"/>
      <c r="E208" s="95"/>
      <c r="F208" s="95"/>
      <c r="G208" s="95"/>
      <c r="H208" s="95"/>
      <c r="I208" s="95"/>
      <c r="J208" s="95"/>
      <c r="K208" s="95"/>
      <c r="L208" s="95"/>
      <c r="M208" s="95"/>
      <c r="N208" s="95"/>
      <c r="O208" s="95"/>
      <c r="P208" s="95"/>
      <c r="Q208" s="95"/>
    </row>
    <row r="209" spans="1:17" s="81" customFormat="1" ht="15" customHeight="1">
      <c r="A209" s="95"/>
      <c r="B209" s="95"/>
      <c r="C209" s="95"/>
      <c r="D209" s="95"/>
      <c r="E209" s="95"/>
      <c r="F209" s="95"/>
      <c r="G209" s="95"/>
      <c r="H209" s="95"/>
      <c r="I209" s="95"/>
      <c r="J209" s="95"/>
      <c r="K209" s="95"/>
      <c r="L209" s="95"/>
      <c r="M209" s="95"/>
      <c r="N209" s="95"/>
      <c r="O209" s="95"/>
      <c r="P209" s="95"/>
      <c r="Q209" s="95"/>
    </row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</sheetData>
  <mergeCells count="44">
    <mergeCell ref="A25:Q25"/>
    <mergeCell ref="A27:Q27"/>
    <mergeCell ref="A29:Q29"/>
    <mergeCell ref="A21:Q21"/>
    <mergeCell ref="A23:Q23"/>
    <mergeCell ref="A38:Q38"/>
    <mergeCell ref="A31:Q31"/>
    <mergeCell ref="A33:Q33"/>
    <mergeCell ref="A34:Q34"/>
    <mergeCell ref="A36:Q36"/>
    <mergeCell ref="A19:Q19"/>
    <mergeCell ref="P9:Q9"/>
    <mergeCell ref="P10:P11"/>
    <mergeCell ref="Q10:Q11"/>
    <mergeCell ref="M9:M11"/>
    <mergeCell ref="N9:N11"/>
    <mergeCell ref="K9:L9"/>
    <mergeCell ref="O10:O11"/>
    <mergeCell ref="A13:Q13"/>
    <mergeCell ref="A15:Q15"/>
    <mergeCell ref="A1:Q1"/>
    <mergeCell ref="A3:Q3"/>
    <mergeCell ref="A4:Q4"/>
    <mergeCell ref="A17:Q17"/>
    <mergeCell ref="A12:Q12"/>
    <mergeCell ref="J10:J11"/>
    <mergeCell ref="G10:G11"/>
    <mergeCell ref="H10:H11"/>
    <mergeCell ref="I10:I11"/>
    <mergeCell ref="A2:N2"/>
    <mergeCell ref="A10:A11"/>
    <mergeCell ref="B10:B11"/>
    <mergeCell ref="C10:C11"/>
    <mergeCell ref="F10:F11"/>
    <mergeCell ref="A6:Q6"/>
    <mergeCell ref="A5:Q5"/>
    <mergeCell ref="A8:Q8"/>
    <mergeCell ref="K10:K11"/>
    <mergeCell ref="L10:L11"/>
    <mergeCell ref="D10:E10"/>
    <mergeCell ref="A9:C9"/>
    <mergeCell ref="A7:Q7"/>
    <mergeCell ref="D9:G9"/>
    <mergeCell ref="H9:J9"/>
  </mergeCells>
  <printOptions horizontalCentered="1"/>
  <pageMargins left="0.35433070866141736" right="0.2362204724409449" top="0.4330708661417323" bottom="0.8267716535433072" header="0" footer="0"/>
  <pageSetup firstPageNumber="664" useFirstPageNumber="1" fitToHeight="2" fitToWidth="1" horizontalDpi="600" verticalDpi="600" orientation="landscape" scale="67" r:id="rId2"/>
  <headerFooter alignWithMargins="0">
    <oddFooter>&amp;R&amp;P</oddFooter>
  </headerFooter>
  <ignoredErrors>
    <ignoredError sqref="P32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109"/>
  <sheetViews>
    <sheetView tabSelected="1" workbookViewId="0" topLeftCell="A1">
      <selection activeCell="A4" sqref="A4:N4"/>
    </sheetView>
  </sheetViews>
  <sheetFormatPr defaultColWidth="11.421875" defaultRowHeight="12.75"/>
  <cols>
    <col min="1" max="1" width="0.85546875" style="0" customWidth="1"/>
    <col min="2" max="2" width="21.421875" style="0" customWidth="1"/>
    <col min="3" max="3" width="45.8515625" style="0" customWidth="1"/>
    <col min="4" max="4" width="16.00390625" style="0" customWidth="1"/>
    <col min="5" max="5" width="15.7109375" style="0" customWidth="1"/>
    <col min="6" max="6" width="18.140625" style="0" bestFit="1" customWidth="1"/>
    <col min="7" max="7" width="12.8515625" style="0" bestFit="1" customWidth="1"/>
    <col min="8" max="8" width="14.140625" style="0" customWidth="1"/>
    <col min="9" max="9" width="5.00390625" style="0" bestFit="1" customWidth="1"/>
  </cols>
  <sheetData>
    <row r="1" spans="2:9" ht="12.75">
      <c r="B1" s="24"/>
      <c r="C1" s="25"/>
      <c r="D1" s="25"/>
      <c r="E1" s="25"/>
      <c r="F1" s="25"/>
      <c r="G1" s="25"/>
      <c r="H1" s="25"/>
      <c r="I1" s="26"/>
    </row>
    <row r="2" spans="2:9" ht="16.5" customHeight="1">
      <c r="B2" s="229" t="s">
        <v>0</v>
      </c>
      <c r="C2" s="230"/>
      <c r="D2" s="230"/>
      <c r="E2" s="230"/>
      <c r="F2" s="230"/>
      <c r="G2" s="230"/>
      <c r="H2" s="230"/>
      <c r="I2" s="231"/>
    </row>
    <row r="3" spans="2:9" ht="12.75">
      <c r="B3" s="232" t="s">
        <v>1</v>
      </c>
      <c r="C3" s="233"/>
      <c r="D3" s="233"/>
      <c r="E3" s="233"/>
      <c r="F3" s="233"/>
      <c r="G3" s="233"/>
      <c r="H3" s="233"/>
      <c r="I3" s="234"/>
    </row>
    <row r="4" spans="2:9" ht="12.75">
      <c r="B4" s="44"/>
      <c r="C4" s="21"/>
      <c r="D4" s="21"/>
      <c r="E4" s="21"/>
      <c r="F4" s="21"/>
      <c r="G4" s="21"/>
      <c r="H4" s="21"/>
      <c r="I4" s="29"/>
    </row>
    <row r="5" spans="2:9" ht="12.75">
      <c r="B5" s="235" t="s">
        <v>2</v>
      </c>
      <c r="C5" s="236"/>
      <c r="D5" s="236"/>
      <c r="E5" s="236"/>
      <c r="F5" s="236"/>
      <c r="G5" s="236"/>
      <c r="H5" s="236"/>
      <c r="I5" s="237"/>
    </row>
    <row r="6" spans="2:9" ht="12.75">
      <c r="B6" s="232" t="s">
        <v>3</v>
      </c>
      <c r="C6" s="233"/>
      <c r="D6" s="233"/>
      <c r="E6" s="233"/>
      <c r="F6" s="233"/>
      <c r="G6" s="233"/>
      <c r="H6" s="233"/>
      <c r="I6" s="234"/>
    </row>
    <row r="7" spans="2:9" ht="12.75">
      <c r="B7" s="235"/>
      <c r="C7" s="236"/>
      <c r="D7" s="236"/>
      <c r="E7" s="236"/>
      <c r="F7" s="236"/>
      <c r="G7" s="236"/>
      <c r="H7" s="236"/>
      <c r="I7" s="237"/>
    </row>
    <row r="8" spans="2:9" ht="25.5" customHeight="1">
      <c r="B8" s="27" t="s">
        <v>4</v>
      </c>
      <c r="C8" s="20"/>
      <c r="D8" s="21"/>
      <c r="E8" s="21"/>
      <c r="F8" s="19" t="s">
        <v>5</v>
      </c>
      <c r="G8" s="223" t="s">
        <v>6</v>
      </c>
      <c r="H8" s="223"/>
      <c r="I8" s="224"/>
    </row>
    <row r="9" spans="2:9" ht="12.75">
      <c r="B9" s="28"/>
      <c r="C9" s="22"/>
      <c r="D9" s="23"/>
      <c r="E9" s="23"/>
      <c r="F9" s="20"/>
      <c r="G9" s="21"/>
      <c r="H9" s="21"/>
      <c r="I9" s="29"/>
    </row>
    <row r="10" spans="2:9" ht="12.75">
      <c r="B10" s="30"/>
      <c r="C10" s="31"/>
      <c r="D10" s="32"/>
      <c r="E10" s="32"/>
      <c r="F10" s="33"/>
      <c r="G10" s="33"/>
      <c r="H10" s="227" t="s">
        <v>435</v>
      </c>
      <c r="I10" s="228"/>
    </row>
    <row r="11" spans="2:9" ht="90.75" customHeight="1">
      <c r="B11" s="225" t="s">
        <v>7</v>
      </c>
      <c r="C11" s="225" t="s">
        <v>8</v>
      </c>
      <c r="D11" s="2" t="s">
        <v>449</v>
      </c>
      <c r="E11" s="2" t="s">
        <v>450</v>
      </c>
      <c r="F11" s="239" t="s">
        <v>445</v>
      </c>
      <c r="G11" s="241" t="s">
        <v>446</v>
      </c>
      <c r="H11" s="239" t="s">
        <v>444</v>
      </c>
      <c r="I11" s="243" t="s">
        <v>61</v>
      </c>
    </row>
    <row r="12" spans="2:9" ht="12.75">
      <c r="B12" s="226"/>
      <c r="C12" s="226"/>
      <c r="D12" s="2" t="s">
        <v>9</v>
      </c>
      <c r="E12" s="2" t="s">
        <v>10</v>
      </c>
      <c r="F12" s="240"/>
      <c r="G12" s="242"/>
      <c r="H12" s="240"/>
      <c r="I12" s="244"/>
    </row>
    <row r="13" spans="2:9" ht="12.75">
      <c r="B13" s="238" t="s">
        <v>11</v>
      </c>
      <c r="C13" s="238"/>
      <c r="D13" s="238"/>
      <c r="E13" s="238"/>
      <c r="F13" s="238"/>
      <c r="G13" s="16"/>
      <c r="H13" s="16"/>
      <c r="I13" s="16"/>
    </row>
    <row r="14" spans="2:9" ht="12.75">
      <c r="B14" s="4" t="s">
        <v>12</v>
      </c>
      <c r="C14" s="4" t="s">
        <v>13</v>
      </c>
      <c r="D14" s="5">
        <v>20000</v>
      </c>
      <c r="E14" s="5"/>
      <c r="F14" s="5">
        <f aca="true" t="shared" si="0" ref="F14:F31">+D14-E14</f>
        <v>20000</v>
      </c>
      <c r="G14" s="4"/>
      <c r="H14" s="5">
        <f>+F14-G14</f>
        <v>20000</v>
      </c>
      <c r="I14" s="132" t="s">
        <v>62</v>
      </c>
    </row>
    <row r="15" spans="2:9" ht="12.75">
      <c r="B15" s="4" t="s">
        <v>14</v>
      </c>
      <c r="C15" s="4" t="s">
        <v>15</v>
      </c>
      <c r="D15" s="5">
        <v>138462.56</v>
      </c>
      <c r="E15" s="6"/>
      <c r="F15" s="5">
        <f t="shared" si="0"/>
        <v>138462.56</v>
      </c>
      <c r="G15" s="4"/>
      <c r="H15" s="5">
        <f aca="true" t="shared" si="1" ref="H15:H32">+F15-G15</f>
        <v>138462.56</v>
      </c>
      <c r="I15" s="132" t="s">
        <v>62</v>
      </c>
    </row>
    <row r="16" spans="2:9" ht="12.75">
      <c r="B16" s="4" t="s">
        <v>16</v>
      </c>
      <c r="C16" s="4" t="s">
        <v>17</v>
      </c>
      <c r="D16" s="5">
        <v>16000</v>
      </c>
      <c r="E16" s="6">
        <v>1000</v>
      </c>
      <c r="F16" s="5">
        <f t="shared" si="0"/>
        <v>15000</v>
      </c>
      <c r="G16" s="4"/>
      <c r="H16" s="5">
        <f t="shared" si="1"/>
        <v>15000</v>
      </c>
      <c r="I16" s="132" t="s">
        <v>62</v>
      </c>
    </row>
    <row r="17" spans="2:9" ht="12.75">
      <c r="B17" s="4" t="s">
        <v>18</v>
      </c>
      <c r="C17" s="4" t="s">
        <v>19</v>
      </c>
      <c r="D17" s="5">
        <v>3650</v>
      </c>
      <c r="E17" s="6">
        <v>3650</v>
      </c>
      <c r="F17" s="5">
        <f t="shared" si="0"/>
        <v>0</v>
      </c>
      <c r="G17" s="4"/>
      <c r="H17" s="5">
        <f t="shared" si="1"/>
        <v>0</v>
      </c>
      <c r="I17" s="132"/>
    </row>
    <row r="18" spans="2:9" ht="12.75">
      <c r="B18" s="4" t="s">
        <v>20</v>
      </c>
      <c r="C18" s="4" t="s">
        <v>21</v>
      </c>
      <c r="D18" s="5">
        <v>300000</v>
      </c>
      <c r="E18" s="6"/>
      <c r="F18" s="5">
        <f t="shared" si="0"/>
        <v>300000</v>
      </c>
      <c r="G18" s="18">
        <v>300000</v>
      </c>
      <c r="H18" s="5">
        <f t="shared" si="1"/>
        <v>0</v>
      </c>
      <c r="I18" s="132" t="s">
        <v>63</v>
      </c>
    </row>
    <row r="19" spans="2:9" ht="12.75">
      <c r="B19" s="4" t="s">
        <v>22</v>
      </c>
      <c r="C19" s="4" t="s">
        <v>23</v>
      </c>
      <c r="D19" s="5">
        <v>47155.59</v>
      </c>
      <c r="E19" s="6"/>
      <c r="F19" s="5">
        <f t="shared" si="0"/>
        <v>47155.59</v>
      </c>
      <c r="G19" s="4"/>
      <c r="H19" s="5">
        <f t="shared" si="1"/>
        <v>47155.59</v>
      </c>
      <c r="I19" s="132" t="s">
        <v>62</v>
      </c>
    </row>
    <row r="20" spans="2:9" ht="12.75">
      <c r="B20" s="4" t="s">
        <v>24</v>
      </c>
      <c r="C20" s="4" t="s">
        <v>25</v>
      </c>
      <c r="D20" s="7">
        <v>36.68</v>
      </c>
      <c r="E20" s="6"/>
      <c r="F20" s="5">
        <f t="shared" si="0"/>
        <v>36.68</v>
      </c>
      <c r="G20" s="4"/>
      <c r="H20" s="5">
        <f t="shared" si="1"/>
        <v>36.68</v>
      </c>
      <c r="I20" s="132" t="s">
        <v>64</v>
      </c>
    </row>
    <row r="21" spans="2:9" ht="12.75">
      <c r="B21" s="4" t="s">
        <v>26</v>
      </c>
      <c r="C21" s="4" t="s">
        <v>27</v>
      </c>
      <c r="D21" s="5">
        <v>3500</v>
      </c>
      <c r="E21" s="6">
        <v>3500</v>
      </c>
      <c r="F21" s="5">
        <f t="shared" si="0"/>
        <v>0</v>
      </c>
      <c r="G21" s="4"/>
      <c r="H21" s="5">
        <f t="shared" si="1"/>
        <v>0</v>
      </c>
      <c r="I21" s="141"/>
    </row>
    <row r="22" spans="2:9" ht="12.75">
      <c r="B22" s="4" t="s">
        <v>28</v>
      </c>
      <c r="C22" s="4" t="s">
        <v>29</v>
      </c>
      <c r="D22" s="5">
        <v>3500</v>
      </c>
      <c r="E22" s="6">
        <v>3500</v>
      </c>
      <c r="F22" s="5">
        <f t="shared" si="0"/>
        <v>0</v>
      </c>
      <c r="G22" s="4"/>
      <c r="H22" s="5">
        <f t="shared" si="1"/>
        <v>0</v>
      </c>
      <c r="I22" s="141"/>
    </row>
    <row r="23" spans="2:9" ht="12.75">
      <c r="B23" s="4" t="s">
        <v>30</v>
      </c>
      <c r="C23" s="4" t="s">
        <v>31</v>
      </c>
      <c r="D23" s="5">
        <v>5750</v>
      </c>
      <c r="E23" s="6">
        <v>5750</v>
      </c>
      <c r="F23" s="5">
        <f t="shared" si="0"/>
        <v>0</v>
      </c>
      <c r="G23" s="4"/>
      <c r="H23" s="5">
        <f t="shared" si="1"/>
        <v>0</v>
      </c>
      <c r="I23" s="141"/>
    </row>
    <row r="24" spans="2:9" ht="12.75">
      <c r="B24" s="4" t="s">
        <v>32</v>
      </c>
      <c r="C24" s="4" t="s">
        <v>33</v>
      </c>
      <c r="D24" s="5">
        <v>3250</v>
      </c>
      <c r="E24" s="6">
        <v>1000</v>
      </c>
      <c r="F24" s="5">
        <f t="shared" si="0"/>
        <v>2250</v>
      </c>
      <c r="G24" s="18">
        <v>2250</v>
      </c>
      <c r="H24" s="5">
        <f t="shared" si="1"/>
        <v>0</v>
      </c>
      <c r="I24" s="132" t="s">
        <v>63</v>
      </c>
    </row>
    <row r="25" spans="2:9" ht="12.75">
      <c r="B25" s="4" t="s">
        <v>34</v>
      </c>
      <c r="C25" s="4" t="s">
        <v>35</v>
      </c>
      <c r="D25" s="5">
        <v>3000</v>
      </c>
      <c r="E25" s="6">
        <v>3000</v>
      </c>
      <c r="F25" s="5">
        <f t="shared" si="0"/>
        <v>0</v>
      </c>
      <c r="G25" s="4"/>
      <c r="H25" s="5">
        <f t="shared" si="1"/>
        <v>0</v>
      </c>
      <c r="I25" s="141"/>
    </row>
    <row r="26" spans="2:9" ht="12.75">
      <c r="B26" s="4" t="s">
        <v>36</v>
      </c>
      <c r="C26" s="4" t="s">
        <v>37</v>
      </c>
      <c r="D26" s="7">
        <v>54.85</v>
      </c>
      <c r="E26" s="6"/>
      <c r="F26" s="5">
        <f t="shared" si="0"/>
        <v>54.85</v>
      </c>
      <c r="G26" s="4"/>
      <c r="H26" s="5">
        <f t="shared" si="1"/>
        <v>54.85</v>
      </c>
      <c r="I26" s="132" t="s">
        <v>64</v>
      </c>
    </row>
    <row r="27" spans="2:9" ht="12.75">
      <c r="B27" s="4" t="s">
        <v>38</v>
      </c>
      <c r="C27" s="4" t="s">
        <v>39</v>
      </c>
      <c r="D27" s="5">
        <v>135257.58</v>
      </c>
      <c r="E27" s="6">
        <v>121722.21</v>
      </c>
      <c r="F27" s="5">
        <f t="shared" si="0"/>
        <v>13535.36999999998</v>
      </c>
      <c r="G27" s="4"/>
      <c r="H27" s="5">
        <f t="shared" si="1"/>
        <v>13535.36999999998</v>
      </c>
      <c r="I27" s="132" t="s">
        <v>62</v>
      </c>
    </row>
    <row r="28" spans="2:9" ht="12.75">
      <c r="B28" s="4" t="s">
        <v>40</v>
      </c>
      <c r="C28" s="4" t="s">
        <v>41</v>
      </c>
      <c r="D28" s="5">
        <v>2000</v>
      </c>
      <c r="E28" s="6">
        <v>2000</v>
      </c>
      <c r="F28" s="5">
        <f t="shared" si="0"/>
        <v>0</v>
      </c>
      <c r="G28" s="4"/>
      <c r="H28" s="5">
        <f t="shared" si="1"/>
        <v>0</v>
      </c>
      <c r="I28" s="141"/>
    </row>
    <row r="29" spans="2:9" ht="12.75">
      <c r="B29" s="4" t="s">
        <v>42</v>
      </c>
      <c r="C29" s="4" t="s">
        <v>43</v>
      </c>
      <c r="D29" s="5">
        <v>3000</v>
      </c>
      <c r="E29" s="6"/>
      <c r="F29" s="5">
        <f t="shared" si="0"/>
        <v>3000</v>
      </c>
      <c r="G29" s="4"/>
      <c r="H29" s="5">
        <f t="shared" si="1"/>
        <v>3000</v>
      </c>
      <c r="I29" s="132" t="s">
        <v>62</v>
      </c>
    </row>
    <row r="30" spans="2:9" ht="12.75">
      <c r="B30" s="4" t="s">
        <v>44</v>
      </c>
      <c r="C30" s="4" t="s">
        <v>45</v>
      </c>
      <c r="D30" s="5">
        <v>6500</v>
      </c>
      <c r="E30" s="6">
        <v>6500</v>
      </c>
      <c r="F30" s="5">
        <f t="shared" si="0"/>
        <v>0</v>
      </c>
      <c r="G30" s="4"/>
      <c r="H30" s="5">
        <f t="shared" si="1"/>
        <v>0</v>
      </c>
      <c r="I30" s="141"/>
    </row>
    <row r="31" spans="2:9" ht="12.75">
      <c r="B31" s="4" t="s">
        <v>46</v>
      </c>
      <c r="C31" s="4" t="s">
        <v>47</v>
      </c>
      <c r="D31" s="5">
        <v>3500</v>
      </c>
      <c r="E31" s="6">
        <v>3500</v>
      </c>
      <c r="F31" s="5">
        <f t="shared" si="0"/>
        <v>0</v>
      </c>
      <c r="G31" s="4"/>
      <c r="H31" s="5">
        <f t="shared" si="1"/>
        <v>0</v>
      </c>
      <c r="I31" s="141"/>
    </row>
    <row r="32" spans="2:9" ht="12.75">
      <c r="B32" s="8" t="s">
        <v>48</v>
      </c>
      <c r="C32" s="9"/>
      <c r="D32" s="10">
        <f>SUM(D14:D31)</f>
        <v>694617.26</v>
      </c>
      <c r="E32" s="10">
        <f>SUM(E14:E31)</f>
        <v>155122.21000000002</v>
      </c>
      <c r="F32" s="10">
        <f>SUM(F14:F31)</f>
        <v>539495.0499999999</v>
      </c>
      <c r="G32" s="10">
        <f>SUM(G14:G31)</f>
        <v>302250</v>
      </c>
      <c r="H32" s="10">
        <f t="shared" si="1"/>
        <v>237245.04999999993</v>
      </c>
      <c r="I32" s="142"/>
    </row>
    <row r="33" spans="2:9" ht="12.75">
      <c r="B33" s="8"/>
      <c r="C33" s="9"/>
      <c r="D33" s="11"/>
      <c r="E33" s="11"/>
      <c r="F33" s="11"/>
      <c r="G33" s="4"/>
      <c r="H33" s="6"/>
      <c r="I33" s="142"/>
    </row>
    <row r="34" spans="2:9" ht="12.75">
      <c r="B34" s="238" t="s">
        <v>49</v>
      </c>
      <c r="C34" s="238"/>
      <c r="D34" s="238"/>
      <c r="E34" s="238"/>
      <c r="F34" s="238"/>
      <c r="G34" s="16"/>
      <c r="H34" s="16"/>
      <c r="I34" s="143"/>
    </row>
    <row r="35" spans="2:9" ht="12.75">
      <c r="B35" s="12"/>
      <c r="C35" s="9"/>
      <c r="D35" s="9"/>
      <c r="E35" s="9"/>
      <c r="F35" s="9"/>
      <c r="G35" s="4"/>
      <c r="H35" s="4"/>
      <c r="I35" s="141"/>
    </row>
    <row r="36" spans="2:9" ht="12.75">
      <c r="B36" s="238" t="s">
        <v>50</v>
      </c>
      <c r="C36" s="238"/>
      <c r="D36" s="238"/>
      <c r="E36" s="238"/>
      <c r="F36" s="238"/>
      <c r="G36" s="16"/>
      <c r="H36" s="16"/>
      <c r="I36" s="143"/>
    </row>
    <row r="37" spans="2:9" ht="12.75">
      <c r="B37" s="9" t="s">
        <v>51</v>
      </c>
      <c r="C37" s="9" t="s">
        <v>52</v>
      </c>
      <c r="D37" s="13">
        <v>5642.81</v>
      </c>
      <c r="E37" s="13">
        <v>0</v>
      </c>
      <c r="F37" s="5">
        <f>+D37-E37</f>
        <v>5642.81</v>
      </c>
      <c r="G37" s="4"/>
      <c r="H37" s="5">
        <f>+F37</f>
        <v>5642.81</v>
      </c>
      <c r="I37" s="132" t="s">
        <v>64</v>
      </c>
    </row>
    <row r="38" spans="2:9" ht="12.75">
      <c r="B38" s="9" t="s">
        <v>53</v>
      </c>
      <c r="C38" s="9" t="s">
        <v>54</v>
      </c>
      <c r="D38" s="5">
        <v>8780</v>
      </c>
      <c r="E38" s="5">
        <v>0</v>
      </c>
      <c r="F38" s="5">
        <f>+D38-E38</f>
        <v>8780</v>
      </c>
      <c r="G38" s="4"/>
      <c r="H38" s="5">
        <f>+F38</f>
        <v>8780</v>
      </c>
      <c r="I38" s="132" t="s">
        <v>64</v>
      </c>
    </row>
    <row r="39" spans="2:9" ht="12.75">
      <c r="B39" s="8" t="s">
        <v>55</v>
      </c>
      <c r="C39" s="9"/>
      <c r="D39" s="14">
        <f>+D37+D38</f>
        <v>14422.810000000001</v>
      </c>
      <c r="E39" s="14">
        <f>+E37+E38</f>
        <v>0</v>
      </c>
      <c r="F39" s="14">
        <f>+F37+F38</f>
        <v>14422.810000000001</v>
      </c>
      <c r="G39" s="4"/>
      <c r="H39" s="14">
        <f>SUM(H37:H38)</f>
        <v>14422.810000000001</v>
      </c>
      <c r="I39" s="41"/>
    </row>
    <row r="40" spans="2:9" ht="12.75">
      <c r="B40" s="238" t="s">
        <v>56</v>
      </c>
      <c r="C40" s="238"/>
      <c r="D40" s="238"/>
      <c r="E40" s="238"/>
      <c r="F40" s="238"/>
      <c r="G40" s="16"/>
      <c r="H40" s="16"/>
      <c r="I40" s="143"/>
    </row>
    <row r="41" spans="2:9" ht="12.75">
      <c r="B41" s="9" t="s">
        <v>51</v>
      </c>
      <c r="C41" s="9" t="s">
        <v>57</v>
      </c>
      <c r="D41" s="13">
        <v>19975.96</v>
      </c>
      <c r="E41" s="13">
        <v>0</v>
      </c>
      <c r="F41" s="5">
        <f>+D41-E41</f>
        <v>19975.96</v>
      </c>
      <c r="G41" s="4"/>
      <c r="H41" s="5">
        <f>+F41-G41</f>
        <v>19975.96</v>
      </c>
      <c r="I41" s="132" t="s">
        <v>64</v>
      </c>
    </row>
    <row r="42" spans="2:9" ht="12.75">
      <c r="B42" s="8" t="s">
        <v>55</v>
      </c>
      <c r="C42" s="9"/>
      <c r="D42" s="14">
        <f>+D41</f>
        <v>19975.96</v>
      </c>
      <c r="E42" s="14">
        <f>+E41</f>
        <v>0</v>
      </c>
      <c r="F42" s="14">
        <f>+F41</f>
        <v>19975.96</v>
      </c>
      <c r="G42" s="4"/>
      <c r="H42" s="14">
        <f>+H41</f>
        <v>19975.96</v>
      </c>
      <c r="I42" s="144"/>
    </row>
    <row r="43" spans="2:9" ht="12.75">
      <c r="B43" s="12"/>
      <c r="C43" s="9"/>
      <c r="D43" s="9"/>
      <c r="E43" s="9"/>
      <c r="F43" s="9"/>
      <c r="G43" s="4"/>
      <c r="H43" s="9"/>
      <c r="I43" s="142"/>
    </row>
    <row r="44" spans="2:9" ht="12.75">
      <c r="B44" s="8" t="s">
        <v>58</v>
      </c>
      <c r="C44" s="9"/>
      <c r="D44" s="14">
        <f>+D39+D42</f>
        <v>34398.770000000004</v>
      </c>
      <c r="E44" s="14">
        <f>+E39+E42</f>
        <v>0</v>
      </c>
      <c r="F44" s="14">
        <f>+F39+F42</f>
        <v>34398.770000000004</v>
      </c>
      <c r="G44" s="4"/>
      <c r="H44" s="14">
        <f>+H39+H42</f>
        <v>34398.770000000004</v>
      </c>
      <c r="I44" s="142"/>
    </row>
    <row r="45" spans="2:9" ht="12.75">
      <c r="B45" s="245" t="s">
        <v>59</v>
      </c>
      <c r="C45" s="245"/>
      <c r="D45" s="14">
        <f>+D44+D32</f>
        <v>729016.03</v>
      </c>
      <c r="E45" s="14">
        <f>+E44+E32</f>
        <v>155122.21000000002</v>
      </c>
      <c r="F45" s="14">
        <f>+F44+F32</f>
        <v>573893.82</v>
      </c>
      <c r="G45" s="14">
        <f>+G44+G32</f>
        <v>302250</v>
      </c>
      <c r="H45" s="14">
        <f>+H44+H32</f>
        <v>271643.81999999995</v>
      </c>
      <c r="I45" s="142"/>
    </row>
    <row r="48" ht="12.75">
      <c r="H48" s="15">
        <f>+H14+H15+H16+H19+H20+H26+H27+H29+H37+H38+H41</f>
        <v>271643.82</v>
      </c>
    </row>
    <row r="83" ht="12.75">
      <c r="D83" s="15"/>
    </row>
    <row r="84" ht="12.75">
      <c r="D84" s="15"/>
    </row>
    <row r="85" ht="12.75">
      <c r="D85" s="15"/>
    </row>
    <row r="86" ht="12.75">
      <c r="D86" s="15"/>
    </row>
    <row r="87" ht="12.75">
      <c r="D87" s="15"/>
    </row>
    <row r="88" ht="12.75">
      <c r="D88" s="15"/>
    </row>
    <row r="89" ht="12.75">
      <c r="D89" s="15"/>
    </row>
    <row r="90" ht="12.75">
      <c r="D90" s="15"/>
    </row>
    <row r="91" ht="12.75">
      <c r="D91" s="15"/>
    </row>
    <row r="92" ht="12.75">
      <c r="D92" s="15"/>
    </row>
    <row r="93" ht="12.75">
      <c r="D93" s="15"/>
    </row>
    <row r="94" ht="12.75">
      <c r="D94" s="15"/>
    </row>
    <row r="95" ht="12.75">
      <c r="D95" s="15"/>
    </row>
    <row r="96" ht="12.75">
      <c r="D96" s="15"/>
    </row>
    <row r="97" ht="12.75">
      <c r="D97" s="15"/>
    </row>
    <row r="98" ht="12.75">
      <c r="D98" s="15"/>
    </row>
    <row r="99" ht="12.75">
      <c r="D99" s="15"/>
    </row>
    <row r="100" ht="12.75">
      <c r="D100" s="15"/>
    </row>
    <row r="101" ht="12.75">
      <c r="D101" s="15">
        <f>+D32-H32</f>
        <v>457372.2100000001</v>
      </c>
    </row>
    <row r="102" ht="12.75">
      <c r="D102" s="15">
        <f>+D33-H33</f>
        <v>0</v>
      </c>
    </row>
    <row r="103" ht="12.75">
      <c r="D103" s="15" t="e">
        <f>+D34-#REF!</f>
        <v>#REF!</v>
      </c>
    </row>
    <row r="104" ht="12.75">
      <c r="D104" s="15">
        <f aca="true" t="shared" si="2" ref="D104:D109">+D35-D79</f>
        <v>0</v>
      </c>
    </row>
    <row r="105" ht="12.75">
      <c r="D105" s="15">
        <f t="shared" si="2"/>
        <v>0</v>
      </c>
    </row>
    <row r="106" ht="12.75">
      <c r="D106" s="15">
        <f t="shared" si="2"/>
        <v>5642.81</v>
      </c>
    </row>
    <row r="107" ht="12.75">
      <c r="D107" s="15">
        <f t="shared" si="2"/>
        <v>8780</v>
      </c>
    </row>
    <row r="108" ht="12.75">
      <c r="D108" s="15">
        <f t="shared" si="2"/>
        <v>14422.810000000001</v>
      </c>
    </row>
    <row r="109" ht="12.75">
      <c r="D109" s="15">
        <f t="shared" si="2"/>
        <v>0</v>
      </c>
    </row>
  </sheetData>
  <mergeCells count="18">
    <mergeCell ref="B40:F40"/>
    <mergeCell ref="B45:C45"/>
    <mergeCell ref="B13:F13"/>
    <mergeCell ref="B34:F34"/>
    <mergeCell ref="B2:I2"/>
    <mergeCell ref="B3:I3"/>
    <mergeCell ref="B5:I5"/>
    <mergeCell ref="B36:F36"/>
    <mergeCell ref="B6:I6"/>
    <mergeCell ref="B7:I7"/>
    <mergeCell ref="F11:F12"/>
    <mergeCell ref="G11:G12"/>
    <mergeCell ref="H11:H12"/>
    <mergeCell ref="I11:I12"/>
    <mergeCell ref="G8:I8"/>
    <mergeCell ref="B11:B12"/>
    <mergeCell ref="C11:C12"/>
    <mergeCell ref="H10:I10"/>
  </mergeCells>
  <printOptions horizontalCentered="1"/>
  <pageMargins left="0.35433070866141736" right="0.2362204724409449" top="0.4330708661417323" bottom="0.8267716535433072" header="0" footer="0"/>
  <pageSetup fitToHeight="2" fitToWidth="1" horizontalDpi="600" verticalDpi="600" orientation="landscape" scale="90" r:id="rId2"/>
  <headerFooter alignWithMargins="0">
    <oddFooter>&amp;R&amp;P</oddFooter>
  </headerFooter>
  <ignoredErrors>
    <ignoredError sqref="I38 I18:I37 I40:I41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09"/>
  <sheetViews>
    <sheetView tabSelected="1" view="pageBreakPreview" zoomScale="60" workbookViewId="0" topLeftCell="A1">
      <selection activeCell="A4" sqref="A4:N4"/>
    </sheetView>
  </sheetViews>
  <sheetFormatPr defaultColWidth="11.421875" defaultRowHeight="12.75"/>
  <cols>
    <col min="1" max="1" width="0.85546875" style="0" customWidth="1"/>
    <col min="2" max="2" width="21.421875" style="0" customWidth="1"/>
    <col min="3" max="3" width="45.8515625" style="0" customWidth="1"/>
    <col min="4" max="4" width="14.28125" style="0" customWidth="1"/>
    <col min="5" max="5" width="16.28125" style="0" customWidth="1"/>
    <col min="6" max="6" width="18.140625" style="0" bestFit="1" customWidth="1"/>
    <col min="7" max="7" width="15.57421875" style="0" customWidth="1"/>
    <col min="8" max="8" width="14.00390625" style="0" customWidth="1"/>
    <col min="9" max="9" width="13.28125" style="0" customWidth="1"/>
    <col min="10" max="10" width="5.28125" style="0" bestFit="1" customWidth="1"/>
  </cols>
  <sheetData>
    <row r="1" spans="1:10" ht="12.75">
      <c r="A1" s="24"/>
      <c r="B1" s="24"/>
      <c r="C1" s="25"/>
      <c r="D1" s="25"/>
      <c r="E1" s="25"/>
      <c r="F1" s="25"/>
      <c r="G1" s="25"/>
      <c r="H1" s="25"/>
      <c r="I1" s="25"/>
      <c r="J1" s="26"/>
    </row>
    <row r="2" spans="1:10" ht="16.5" customHeight="1">
      <c r="A2" s="44"/>
      <c r="B2" s="229" t="s">
        <v>0</v>
      </c>
      <c r="C2" s="230"/>
      <c r="D2" s="230"/>
      <c r="E2" s="230"/>
      <c r="F2" s="230"/>
      <c r="G2" s="230"/>
      <c r="H2" s="230"/>
      <c r="I2" s="230"/>
      <c r="J2" s="231"/>
    </row>
    <row r="3" spans="1:10" ht="12.75">
      <c r="A3" s="44"/>
      <c r="B3" s="232" t="s">
        <v>1</v>
      </c>
      <c r="C3" s="233"/>
      <c r="D3" s="233"/>
      <c r="E3" s="233"/>
      <c r="F3" s="233"/>
      <c r="G3" s="233"/>
      <c r="H3" s="233"/>
      <c r="I3" s="233"/>
      <c r="J3" s="234"/>
    </row>
    <row r="4" spans="1:10" ht="12.75">
      <c r="A4" s="44"/>
      <c r="B4" s="44"/>
      <c r="C4" s="21"/>
      <c r="D4" s="21"/>
      <c r="E4" s="21"/>
      <c r="F4" s="21"/>
      <c r="G4" s="21"/>
      <c r="H4" s="21"/>
      <c r="I4" s="21"/>
      <c r="J4" s="29"/>
    </row>
    <row r="5" spans="1:10" ht="12.75">
      <c r="A5" s="44"/>
      <c r="B5" s="235" t="s">
        <v>2</v>
      </c>
      <c r="C5" s="236"/>
      <c r="D5" s="236"/>
      <c r="E5" s="236"/>
      <c r="F5" s="236"/>
      <c r="G5" s="236"/>
      <c r="H5" s="236"/>
      <c r="I5" s="236"/>
      <c r="J5" s="237"/>
    </row>
    <row r="6" spans="1:10" ht="12.75">
      <c r="A6" s="44"/>
      <c r="B6" s="232" t="s">
        <v>3</v>
      </c>
      <c r="C6" s="233"/>
      <c r="D6" s="233"/>
      <c r="E6" s="233"/>
      <c r="F6" s="233"/>
      <c r="G6" s="233"/>
      <c r="H6" s="233"/>
      <c r="I6" s="233"/>
      <c r="J6" s="234"/>
    </row>
    <row r="7" spans="1:10" ht="12.75">
      <c r="A7" s="44"/>
      <c r="B7" s="235"/>
      <c r="C7" s="236"/>
      <c r="D7" s="236"/>
      <c r="E7" s="236"/>
      <c r="F7" s="236"/>
      <c r="G7" s="236"/>
      <c r="H7" s="236"/>
      <c r="I7" s="236"/>
      <c r="J7" s="237"/>
    </row>
    <row r="8" spans="1:10" ht="25.5" customHeight="1">
      <c r="A8" s="44"/>
      <c r="B8" s="27" t="s">
        <v>161</v>
      </c>
      <c r="C8" s="20"/>
      <c r="D8" s="21"/>
      <c r="E8" s="21"/>
      <c r="F8" s="21"/>
      <c r="G8" s="19" t="s">
        <v>5</v>
      </c>
      <c r="H8" s="223" t="s">
        <v>160</v>
      </c>
      <c r="I8" s="223"/>
      <c r="J8" s="224"/>
    </row>
    <row r="9" spans="1:10" ht="12.75">
      <c r="A9" s="44"/>
      <c r="B9" s="28"/>
      <c r="C9" s="22"/>
      <c r="D9" s="23"/>
      <c r="E9" s="23"/>
      <c r="F9" s="20"/>
      <c r="G9" s="20"/>
      <c r="H9" s="20"/>
      <c r="I9" s="20"/>
      <c r="J9" s="45"/>
    </row>
    <row r="10" spans="1:10" ht="12.75">
      <c r="A10" s="46"/>
      <c r="B10" s="30"/>
      <c r="C10" s="31"/>
      <c r="D10" s="32"/>
      <c r="E10" s="32"/>
      <c r="F10" s="33"/>
      <c r="G10" s="33"/>
      <c r="H10" s="33"/>
      <c r="I10" s="227" t="s">
        <v>436</v>
      </c>
      <c r="J10" s="228"/>
    </row>
    <row r="11" spans="2:10" ht="98.25" customHeight="1">
      <c r="B11" s="225" t="s">
        <v>7</v>
      </c>
      <c r="C11" s="225" t="s">
        <v>8</v>
      </c>
      <c r="D11" s="2" t="s">
        <v>449</v>
      </c>
      <c r="E11" s="2" t="s">
        <v>450</v>
      </c>
      <c r="F11" s="239" t="s">
        <v>445</v>
      </c>
      <c r="G11" s="239" t="s">
        <v>447</v>
      </c>
      <c r="H11" s="241" t="s">
        <v>60</v>
      </c>
      <c r="I11" s="239" t="s">
        <v>165</v>
      </c>
      <c r="J11" s="243" t="s">
        <v>61</v>
      </c>
    </row>
    <row r="12" spans="2:10" ht="12.75">
      <c r="B12" s="226"/>
      <c r="C12" s="226"/>
      <c r="D12" s="2" t="s">
        <v>9</v>
      </c>
      <c r="E12" s="2" t="s">
        <v>10</v>
      </c>
      <c r="F12" s="240"/>
      <c r="G12" s="240"/>
      <c r="H12" s="242"/>
      <c r="I12" s="240"/>
      <c r="J12" s="244"/>
    </row>
    <row r="13" spans="2:10" ht="12.75">
      <c r="B13" s="246" t="s">
        <v>49</v>
      </c>
      <c r="C13" s="246"/>
      <c r="D13" s="246"/>
      <c r="E13" s="246"/>
      <c r="F13" s="246"/>
      <c r="G13" s="34"/>
      <c r="H13" s="34"/>
      <c r="I13" s="34"/>
      <c r="J13" s="133"/>
    </row>
    <row r="14" spans="2:10" ht="12.75">
      <c r="B14" s="35"/>
      <c r="C14" s="36"/>
      <c r="D14" s="36"/>
      <c r="E14" s="36"/>
      <c r="F14" s="37"/>
      <c r="G14" s="37"/>
      <c r="H14" s="37"/>
      <c r="I14" s="37"/>
      <c r="J14" s="134"/>
    </row>
    <row r="15" spans="2:10" ht="12.75">
      <c r="B15" s="247" t="s">
        <v>65</v>
      </c>
      <c r="C15" s="247"/>
      <c r="D15" s="247"/>
      <c r="E15" s="247"/>
      <c r="F15" s="247"/>
      <c r="G15" s="38"/>
      <c r="H15" s="38"/>
      <c r="I15" s="38"/>
      <c r="J15" s="135"/>
    </row>
    <row r="16" spans="2:10" ht="12.75">
      <c r="B16" s="4" t="s">
        <v>66</v>
      </c>
      <c r="C16" s="4" t="s">
        <v>67</v>
      </c>
      <c r="D16" s="18">
        <v>11710.77</v>
      </c>
      <c r="E16" s="5">
        <v>11710.77</v>
      </c>
      <c r="F16" s="5">
        <f>+D16-E16</f>
        <v>0</v>
      </c>
      <c r="G16" s="5"/>
      <c r="H16" s="5"/>
      <c r="I16" s="5">
        <f>+F16-G16-H16</f>
        <v>0</v>
      </c>
      <c r="J16" s="136"/>
    </row>
    <row r="17" spans="2:10" ht="12.75">
      <c r="B17" s="11" t="s">
        <v>55</v>
      </c>
      <c r="C17" s="9"/>
      <c r="D17" s="39">
        <f aca="true" t="shared" si="0" ref="D17:I17">+D16</f>
        <v>11710.77</v>
      </c>
      <c r="E17" s="14">
        <f t="shared" si="0"/>
        <v>11710.77</v>
      </c>
      <c r="F17" s="14">
        <f t="shared" si="0"/>
        <v>0</v>
      </c>
      <c r="G17" s="14">
        <f t="shared" si="0"/>
        <v>0</v>
      </c>
      <c r="H17" s="14">
        <f t="shared" si="0"/>
        <v>0</v>
      </c>
      <c r="I17" s="14">
        <f t="shared" si="0"/>
        <v>0</v>
      </c>
      <c r="J17" s="137"/>
    </row>
    <row r="18" spans="2:10" ht="12.75">
      <c r="B18" s="238" t="s">
        <v>68</v>
      </c>
      <c r="C18" s="238"/>
      <c r="D18" s="238"/>
      <c r="E18" s="238"/>
      <c r="F18" s="238"/>
      <c r="G18" s="3"/>
      <c r="H18" s="3"/>
      <c r="I18" s="3"/>
      <c r="J18" s="138"/>
    </row>
    <row r="19" spans="2:10" ht="12.75">
      <c r="B19" s="4" t="s">
        <v>69</v>
      </c>
      <c r="C19" s="9" t="s">
        <v>70</v>
      </c>
      <c r="D19" s="5">
        <v>19855.33</v>
      </c>
      <c r="E19" s="5">
        <f>+D19</f>
        <v>19855.33</v>
      </c>
      <c r="F19" s="5">
        <f>+D19-E19</f>
        <v>0</v>
      </c>
      <c r="G19" s="5"/>
      <c r="H19" s="5"/>
      <c r="I19" s="5">
        <f>+F19-G19-H19</f>
        <v>0</v>
      </c>
      <c r="J19" s="136"/>
    </row>
    <row r="20" spans="2:10" ht="12.75">
      <c r="B20" s="4" t="s">
        <v>71</v>
      </c>
      <c r="C20" s="9" t="s">
        <v>72</v>
      </c>
      <c r="D20" s="5">
        <v>3946.65</v>
      </c>
      <c r="E20" s="5">
        <v>3938.55</v>
      </c>
      <c r="F20" s="5">
        <f>+D20-E20</f>
        <v>8.099999999999909</v>
      </c>
      <c r="G20" s="5"/>
      <c r="H20" s="5">
        <v>8.1</v>
      </c>
      <c r="I20" s="5">
        <f>+F20-G20-H20</f>
        <v>-9.059419880941277E-14</v>
      </c>
      <c r="J20" s="131" t="s">
        <v>63</v>
      </c>
    </row>
    <row r="21" spans="2:10" ht="12.75">
      <c r="B21" s="4" t="s">
        <v>73</v>
      </c>
      <c r="C21" s="9" t="s">
        <v>74</v>
      </c>
      <c r="D21" s="5">
        <v>10000</v>
      </c>
      <c r="E21" s="5">
        <v>10000</v>
      </c>
      <c r="F21" s="5">
        <f>+D21-E21</f>
        <v>0</v>
      </c>
      <c r="G21" s="5"/>
      <c r="H21" s="5"/>
      <c r="I21" s="5">
        <f>+F21-G21-H21</f>
        <v>0</v>
      </c>
      <c r="J21" s="136"/>
    </row>
    <row r="22" spans="2:10" ht="12.75">
      <c r="B22" s="4" t="s">
        <v>75</v>
      </c>
      <c r="C22" s="9" t="s">
        <v>76</v>
      </c>
      <c r="D22" s="5">
        <v>4840</v>
      </c>
      <c r="E22" s="5">
        <v>4840</v>
      </c>
      <c r="F22" s="5">
        <f>+D22-E22</f>
        <v>0</v>
      </c>
      <c r="G22" s="5"/>
      <c r="H22" s="5"/>
      <c r="I22" s="5">
        <f>+F22-G22-H22</f>
        <v>0</v>
      </c>
      <c r="J22" s="136"/>
    </row>
    <row r="23" spans="2:10" ht="12.75">
      <c r="B23" s="11" t="s">
        <v>55</v>
      </c>
      <c r="C23" s="9"/>
      <c r="D23" s="10">
        <f aca="true" t="shared" si="1" ref="D23:I23">SUM(D19:D22)</f>
        <v>38641.98</v>
      </c>
      <c r="E23" s="10">
        <f t="shared" si="1"/>
        <v>38633.880000000005</v>
      </c>
      <c r="F23" s="10">
        <f t="shared" si="1"/>
        <v>8.099999999999909</v>
      </c>
      <c r="G23" s="10">
        <f t="shared" si="1"/>
        <v>0</v>
      </c>
      <c r="H23" s="10">
        <f t="shared" si="1"/>
        <v>8.1</v>
      </c>
      <c r="I23" s="10">
        <f t="shared" si="1"/>
        <v>-9.059419880941277E-14</v>
      </c>
      <c r="J23" s="139"/>
    </row>
    <row r="24" spans="2:10" ht="12.75">
      <c r="B24" s="238" t="s">
        <v>77</v>
      </c>
      <c r="C24" s="238"/>
      <c r="D24" s="238"/>
      <c r="E24" s="238"/>
      <c r="F24" s="238"/>
      <c r="G24" s="3"/>
      <c r="H24" s="3"/>
      <c r="I24" s="3"/>
      <c r="J24" s="138"/>
    </row>
    <row r="25" spans="2:10" ht="12.75">
      <c r="B25" s="4" t="s">
        <v>69</v>
      </c>
      <c r="C25" s="9" t="s">
        <v>78</v>
      </c>
      <c r="D25" s="40">
        <v>-43.58</v>
      </c>
      <c r="E25" s="5">
        <v>-43.58</v>
      </c>
      <c r="F25" s="5">
        <f>+D25-E25</f>
        <v>0</v>
      </c>
      <c r="G25" s="5"/>
      <c r="H25" s="5"/>
      <c r="I25" s="5">
        <f>+F25-G25-H25</f>
        <v>0</v>
      </c>
      <c r="J25" s="136"/>
    </row>
    <row r="26" spans="2:10" ht="12.75">
      <c r="B26" s="4" t="s">
        <v>71</v>
      </c>
      <c r="C26" s="9" t="s">
        <v>79</v>
      </c>
      <c r="D26" s="40">
        <v>200</v>
      </c>
      <c r="E26" s="5">
        <v>200</v>
      </c>
      <c r="F26" s="5">
        <f>+D26-E26</f>
        <v>0</v>
      </c>
      <c r="G26" s="5"/>
      <c r="H26" s="5"/>
      <c r="I26" s="5">
        <f>+F26-G26-H26</f>
        <v>0</v>
      </c>
      <c r="J26" s="136"/>
    </row>
    <row r="27" spans="2:10" ht="12.75">
      <c r="B27" s="4" t="s">
        <v>66</v>
      </c>
      <c r="C27" s="9" t="s">
        <v>80</v>
      </c>
      <c r="D27" s="40">
        <v>5000</v>
      </c>
      <c r="E27" s="5">
        <v>5000</v>
      </c>
      <c r="F27" s="5">
        <f>+D27-E27</f>
        <v>0</v>
      </c>
      <c r="G27" s="5"/>
      <c r="H27" s="5"/>
      <c r="I27" s="5">
        <f>+F27-G27-H27</f>
        <v>0</v>
      </c>
      <c r="J27" s="136"/>
    </row>
    <row r="28" spans="2:10" ht="12.75">
      <c r="B28" s="11" t="s">
        <v>55</v>
      </c>
      <c r="C28" s="9"/>
      <c r="D28" s="10">
        <f aca="true" t="shared" si="2" ref="D28:I28">SUM(D25:D27)</f>
        <v>5156.42</v>
      </c>
      <c r="E28" s="10">
        <f t="shared" si="2"/>
        <v>5156.42</v>
      </c>
      <c r="F28" s="10">
        <f t="shared" si="2"/>
        <v>0</v>
      </c>
      <c r="G28" s="10">
        <f t="shared" si="2"/>
        <v>0</v>
      </c>
      <c r="H28" s="10">
        <f t="shared" si="2"/>
        <v>0</v>
      </c>
      <c r="I28" s="10">
        <f t="shared" si="2"/>
        <v>0</v>
      </c>
      <c r="J28" s="139"/>
    </row>
    <row r="29" spans="2:10" ht="12.75">
      <c r="B29" s="238" t="s">
        <v>56</v>
      </c>
      <c r="C29" s="238"/>
      <c r="D29" s="238"/>
      <c r="E29" s="238"/>
      <c r="F29" s="238"/>
      <c r="G29" s="3"/>
      <c r="H29" s="3"/>
      <c r="I29" s="3"/>
      <c r="J29" s="138"/>
    </row>
    <row r="30" spans="2:10" ht="12.75">
      <c r="B30" s="4" t="s">
        <v>75</v>
      </c>
      <c r="C30" s="9" t="s">
        <v>81</v>
      </c>
      <c r="D30" s="5">
        <v>35000</v>
      </c>
      <c r="E30" s="5">
        <v>0</v>
      </c>
      <c r="F30" s="5">
        <f>+D30-E30</f>
        <v>35000</v>
      </c>
      <c r="G30" s="5"/>
      <c r="H30" s="5"/>
      <c r="I30" s="5">
        <f>+F30-G30-H30</f>
        <v>35000</v>
      </c>
      <c r="J30" s="131" t="s">
        <v>64</v>
      </c>
    </row>
    <row r="31" spans="2:10" ht="12.75">
      <c r="B31" s="11" t="s">
        <v>55</v>
      </c>
      <c r="C31" s="9"/>
      <c r="D31" s="10">
        <f aca="true" t="shared" si="3" ref="D31:I31">SUM(D30)</f>
        <v>35000</v>
      </c>
      <c r="E31" s="10">
        <f t="shared" si="3"/>
        <v>0</v>
      </c>
      <c r="F31" s="10">
        <f t="shared" si="3"/>
        <v>35000</v>
      </c>
      <c r="G31" s="10">
        <f t="shared" si="3"/>
        <v>0</v>
      </c>
      <c r="H31" s="10">
        <f t="shared" si="3"/>
        <v>0</v>
      </c>
      <c r="I31" s="10">
        <f t="shared" si="3"/>
        <v>35000</v>
      </c>
      <c r="J31" s="139"/>
    </row>
    <row r="32" spans="2:10" ht="12.75">
      <c r="B32" s="238" t="s">
        <v>82</v>
      </c>
      <c r="C32" s="238"/>
      <c r="D32" s="238"/>
      <c r="E32" s="238"/>
      <c r="F32" s="238"/>
      <c r="G32" s="3"/>
      <c r="H32" s="3"/>
      <c r="I32" s="3"/>
      <c r="J32" s="138"/>
    </row>
    <row r="33" spans="2:10" ht="12.75">
      <c r="B33" s="4" t="s">
        <v>69</v>
      </c>
      <c r="C33" s="9" t="s">
        <v>83</v>
      </c>
      <c r="D33" s="5">
        <v>196439.51</v>
      </c>
      <c r="E33" s="5">
        <v>0</v>
      </c>
      <c r="F33" s="5">
        <f aca="true" t="shared" si="4" ref="F33:F48">+D33-E33</f>
        <v>196439.51</v>
      </c>
      <c r="G33" s="5"/>
      <c r="H33" s="5">
        <v>100000</v>
      </c>
      <c r="I33" s="5">
        <f aca="true" t="shared" si="5" ref="I33:I48">+F33-G33-H33</f>
        <v>96439.51000000001</v>
      </c>
      <c r="J33" s="131" t="s">
        <v>163</v>
      </c>
    </row>
    <row r="34" spans="2:10" ht="12.75">
      <c r="B34" s="4" t="s">
        <v>71</v>
      </c>
      <c r="C34" s="9" t="s">
        <v>84</v>
      </c>
      <c r="D34" s="5">
        <v>19106.85</v>
      </c>
      <c r="E34" s="5">
        <v>0</v>
      </c>
      <c r="F34" s="5">
        <f t="shared" si="4"/>
        <v>19106.85</v>
      </c>
      <c r="G34" s="5"/>
      <c r="H34" s="5"/>
      <c r="I34" s="5">
        <f t="shared" si="5"/>
        <v>19106.85</v>
      </c>
      <c r="J34" s="131" t="s">
        <v>64</v>
      </c>
    </row>
    <row r="35" spans="2:10" ht="12.75">
      <c r="B35" s="4" t="s">
        <v>66</v>
      </c>
      <c r="C35" s="9" t="s">
        <v>85</v>
      </c>
      <c r="D35" s="5">
        <v>40000</v>
      </c>
      <c r="E35" s="5">
        <v>0</v>
      </c>
      <c r="F35" s="5">
        <f t="shared" si="4"/>
        <v>40000</v>
      </c>
      <c r="G35" s="5"/>
      <c r="H35" s="5">
        <v>30000</v>
      </c>
      <c r="I35" s="5">
        <f t="shared" si="5"/>
        <v>10000</v>
      </c>
      <c r="J35" s="131" t="s">
        <v>163</v>
      </c>
    </row>
    <row r="36" spans="2:10" ht="12.75">
      <c r="B36" s="4" t="s">
        <v>86</v>
      </c>
      <c r="C36" s="9" t="s">
        <v>87</v>
      </c>
      <c r="D36" s="5">
        <v>5000</v>
      </c>
      <c r="E36" s="5">
        <v>5000</v>
      </c>
      <c r="F36" s="5">
        <f t="shared" si="4"/>
        <v>0</v>
      </c>
      <c r="G36" s="5"/>
      <c r="H36" s="5"/>
      <c r="I36" s="5">
        <f t="shared" si="5"/>
        <v>0</v>
      </c>
      <c r="J36" s="41"/>
    </row>
    <row r="37" spans="2:10" ht="12.75">
      <c r="B37" s="4" t="s">
        <v>73</v>
      </c>
      <c r="C37" s="9" t="s">
        <v>88</v>
      </c>
      <c r="D37" s="5">
        <v>10023</v>
      </c>
      <c r="E37" s="5">
        <v>0</v>
      </c>
      <c r="F37" s="5">
        <f t="shared" si="4"/>
        <v>10023</v>
      </c>
      <c r="G37" s="5">
        <v>10023</v>
      </c>
      <c r="H37" s="5"/>
      <c r="I37" s="5">
        <f t="shared" si="5"/>
        <v>0</v>
      </c>
      <c r="J37" s="131" t="s">
        <v>162</v>
      </c>
    </row>
    <row r="38" spans="2:10" ht="12.75">
      <c r="B38" s="4" t="s">
        <v>75</v>
      </c>
      <c r="C38" s="9" t="s">
        <v>89</v>
      </c>
      <c r="D38" s="5">
        <v>8000</v>
      </c>
      <c r="E38" s="5">
        <v>0</v>
      </c>
      <c r="F38" s="5">
        <f t="shared" si="4"/>
        <v>8000</v>
      </c>
      <c r="G38" s="5"/>
      <c r="H38" s="5"/>
      <c r="I38" s="5">
        <f t="shared" si="5"/>
        <v>8000</v>
      </c>
      <c r="J38" s="131" t="s">
        <v>64</v>
      </c>
    </row>
    <row r="39" spans="2:10" ht="12.75">
      <c r="B39" s="4" t="s">
        <v>90</v>
      </c>
      <c r="C39" s="9" t="s">
        <v>91</v>
      </c>
      <c r="D39" s="5">
        <v>7004.78</v>
      </c>
      <c r="E39" s="5">
        <v>0</v>
      </c>
      <c r="F39" s="5">
        <f t="shared" si="4"/>
        <v>7004.78</v>
      </c>
      <c r="G39" s="5"/>
      <c r="H39" s="5"/>
      <c r="I39" s="5">
        <f t="shared" si="5"/>
        <v>7004.78</v>
      </c>
      <c r="J39" s="131" t="s">
        <v>64</v>
      </c>
    </row>
    <row r="40" spans="2:10" ht="12.75">
      <c r="B40" s="4" t="s">
        <v>92</v>
      </c>
      <c r="C40" s="9" t="s">
        <v>93</v>
      </c>
      <c r="D40" s="5">
        <v>5000</v>
      </c>
      <c r="E40" s="5">
        <v>4519.9</v>
      </c>
      <c r="F40" s="5">
        <f t="shared" si="4"/>
        <v>480.10000000000036</v>
      </c>
      <c r="G40" s="5">
        <v>480.1</v>
      </c>
      <c r="H40" s="5"/>
      <c r="I40" s="5">
        <f t="shared" si="5"/>
        <v>3.410605131648481E-13</v>
      </c>
      <c r="J40" s="131" t="s">
        <v>162</v>
      </c>
    </row>
    <row r="41" spans="2:10" ht="12.75">
      <c r="B41" s="4" t="s">
        <v>94</v>
      </c>
      <c r="C41" s="9" t="s">
        <v>95</v>
      </c>
      <c r="D41" s="5">
        <v>50000</v>
      </c>
      <c r="E41" s="5">
        <v>0</v>
      </c>
      <c r="F41" s="5">
        <f t="shared" si="4"/>
        <v>50000</v>
      </c>
      <c r="G41" s="5"/>
      <c r="H41" s="5"/>
      <c r="I41" s="5">
        <f t="shared" si="5"/>
        <v>50000</v>
      </c>
      <c r="J41" s="131" t="s">
        <v>64</v>
      </c>
    </row>
    <row r="42" spans="2:10" ht="12.75">
      <c r="B42" s="4" t="s">
        <v>96</v>
      </c>
      <c r="C42" s="9" t="s">
        <v>97</v>
      </c>
      <c r="D42" s="5">
        <v>5000</v>
      </c>
      <c r="E42" s="5">
        <v>0</v>
      </c>
      <c r="F42" s="5">
        <f t="shared" si="4"/>
        <v>5000</v>
      </c>
      <c r="G42" s="5"/>
      <c r="H42" s="5">
        <v>3837.49</v>
      </c>
      <c r="I42" s="5">
        <f t="shared" si="5"/>
        <v>1162.5100000000002</v>
      </c>
      <c r="J42" s="131" t="s">
        <v>163</v>
      </c>
    </row>
    <row r="43" spans="2:10" ht="12.75">
      <c r="B43" s="4" t="s">
        <v>98</v>
      </c>
      <c r="C43" s="9" t="s">
        <v>99</v>
      </c>
      <c r="D43" s="5">
        <v>2000</v>
      </c>
      <c r="E43" s="5">
        <v>0</v>
      </c>
      <c r="F43" s="5">
        <f t="shared" si="4"/>
        <v>2000</v>
      </c>
      <c r="G43" s="5"/>
      <c r="H43" s="5"/>
      <c r="I43" s="5">
        <f t="shared" si="5"/>
        <v>2000</v>
      </c>
      <c r="J43" s="131" t="s">
        <v>64</v>
      </c>
    </row>
    <row r="44" spans="2:10" ht="12.75">
      <c r="B44" s="4" t="s">
        <v>100</v>
      </c>
      <c r="C44" s="9" t="s">
        <v>101</v>
      </c>
      <c r="D44" s="5">
        <v>1000</v>
      </c>
      <c r="E44" s="5">
        <v>0</v>
      </c>
      <c r="F44" s="5">
        <f t="shared" si="4"/>
        <v>1000</v>
      </c>
      <c r="G44" s="5"/>
      <c r="H44" s="5"/>
      <c r="I44" s="5">
        <f t="shared" si="5"/>
        <v>1000</v>
      </c>
      <c r="J44" s="131" t="s">
        <v>64</v>
      </c>
    </row>
    <row r="45" spans="2:10" ht="12.75">
      <c r="B45" s="4" t="s">
        <v>102</v>
      </c>
      <c r="C45" s="9" t="s">
        <v>103</v>
      </c>
      <c r="D45" s="5">
        <v>7500</v>
      </c>
      <c r="E45" s="5">
        <v>0</v>
      </c>
      <c r="F45" s="5">
        <f t="shared" si="4"/>
        <v>7500</v>
      </c>
      <c r="G45" s="5"/>
      <c r="H45" s="5"/>
      <c r="I45" s="5">
        <f t="shared" si="5"/>
        <v>7500</v>
      </c>
      <c r="J45" s="131" t="s">
        <v>64</v>
      </c>
    </row>
    <row r="46" spans="2:10" ht="12.75">
      <c r="B46" s="4" t="s">
        <v>104</v>
      </c>
      <c r="C46" s="9" t="s">
        <v>105</v>
      </c>
      <c r="D46" s="5">
        <v>25000</v>
      </c>
      <c r="E46" s="5">
        <v>0</v>
      </c>
      <c r="F46" s="5">
        <f t="shared" si="4"/>
        <v>25000</v>
      </c>
      <c r="G46" s="5"/>
      <c r="H46" s="5"/>
      <c r="I46" s="5">
        <f t="shared" si="5"/>
        <v>25000</v>
      </c>
      <c r="J46" s="131" t="s">
        <v>64</v>
      </c>
    </row>
    <row r="47" spans="2:10" ht="12.75">
      <c r="B47" s="4" t="s">
        <v>106</v>
      </c>
      <c r="C47" s="9" t="s">
        <v>107</v>
      </c>
      <c r="D47" s="5">
        <v>25000</v>
      </c>
      <c r="E47" s="5">
        <v>0</v>
      </c>
      <c r="F47" s="5">
        <f t="shared" si="4"/>
        <v>25000</v>
      </c>
      <c r="G47" s="5"/>
      <c r="H47" s="5"/>
      <c r="I47" s="5">
        <f t="shared" si="5"/>
        <v>25000</v>
      </c>
      <c r="J47" s="131" t="s">
        <v>64</v>
      </c>
    </row>
    <row r="48" spans="2:10" ht="12.75">
      <c r="B48" s="4" t="s">
        <v>108</v>
      </c>
      <c r="C48" s="9" t="s">
        <v>109</v>
      </c>
      <c r="D48" s="5">
        <v>10000</v>
      </c>
      <c r="E48" s="5">
        <v>0</v>
      </c>
      <c r="F48" s="5">
        <f t="shared" si="4"/>
        <v>10000</v>
      </c>
      <c r="G48" s="5"/>
      <c r="H48" s="5"/>
      <c r="I48" s="5">
        <f t="shared" si="5"/>
        <v>10000</v>
      </c>
      <c r="J48" s="131" t="s">
        <v>64</v>
      </c>
    </row>
    <row r="49" spans="2:10" ht="12.75">
      <c r="B49" s="11" t="s">
        <v>55</v>
      </c>
      <c r="C49" s="9"/>
      <c r="D49" s="10">
        <f aca="true" t="shared" si="6" ref="D49:I49">SUM(D33:D48)</f>
        <v>416074.14</v>
      </c>
      <c r="E49" s="10">
        <f t="shared" si="6"/>
        <v>9519.9</v>
      </c>
      <c r="F49" s="10">
        <f t="shared" si="6"/>
        <v>406554.24</v>
      </c>
      <c r="G49" s="10">
        <f t="shared" si="6"/>
        <v>10503.1</v>
      </c>
      <c r="H49" s="10">
        <f t="shared" si="6"/>
        <v>133837.49</v>
      </c>
      <c r="I49" s="10">
        <f t="shared" si="6"/>
        <v>262213.65</v>
      </c>
      <c r="J49" s="139"/>
    </row>
    <row r="50" spans="2:10" ht="12.75">
      <c r="B50" s="238" t="s">
        <v>110</v>
      </c>
      <c r="C50" s="238"/>
      <c r="D50" s="238"/>
      <c r="E50" s="238"/>
      <c r="F50" s="238"/>
      <c r="G50" s="3"/>
      <c r="H50" s="3"/>
      <c r="I50" s="3"/>
      <c r="J50" s="138"/>
    </row>
    <row r="51" spans="2:10" ht="12.75">
      <c r="B51" s="4" t="s">
        <v>69</v>
      </c>
      <c r="C51" s="9" t="s">
        <v>111</v>
      </c>
      <c r="D51" s="40">
        <v>500</v>
      </c>
      <c r="E51" s="5">
        <v>228.79</v>
      </c>
      <c r="F51" s="5">
        <f>+D51-E51</f>
        <v>271.21000000000004</v>
      </c>
      <c r="G51" s="5"/>
      <c r="H51" s="5">
        <v>271.21</v>
      </c>
      <c r="I51" s="5">
        <f>+F51-G51-H51</f>
        <v>0</v>
      </c>
      <c r="J51" s="131" t="s">
        <v>63</v>
      </c>
    </row>
    <row r="52" spans="2:10" ht="12.75">
      <c r="B52" s="4" t="s">
        <v>71</v>
      </c>
      <c r="C52" s="9" t="s">
        <v>112</v>
      </c>
      <c r="D52" s="40">
        <v>0.9</v>
      </c>
      <c r="E52" s="5">
        <v>0.9</v>
      </c>
      <c r="F52" s="5">
        <f>+D52-E52</f>
        <v>0</v>
      </c>
      <c r="G52" s="5"/>
      <c r="H52" s="5"/>
      <c r="I52" s="5"/>
      <c r="J52" s="136"/>
    </row>
    <row r="53" spans="2:10" ht="12.75">
      <c r="B53" s="11" t="s">
        <v>55</v>
      </c>
      <c r="C53" s="9"/>
      <c r="D53" s="39">
        <f aca="true" t="shared" si="7" ref="D53:I53">SUM(D51:D52)</f>
        <v>500.9</v>
      </c>
      <c r="E53" s="39">
        <f t="shared" si="7"/>
        <v>229.69</v>
      </c>
      <c r="F53" s="39">
        <f t="shared" si="7"/>
        <v>271.21000000000004</v>
      </c>
      <c r="G53" s="39">
        <f t="shared" si="7"/>
        <v>0</v>
      </c>
      <c r="H53" s="39">
        <f t="shared" si="7"/>
        <v>271.21</v>
      </c>
      <c r="I53" s="39">
        <f t="shared" si="7"/>
        <v>0</v>
      </c>
      <c r="J53" s="140"/>
    </row>
    <row r="54" spans="2:10" ht="12.75">
      <c r="B54" s="238" t="s">
        <v>113</v>
      </c>
      <c r="C54" s="238"/>
      <c r="D54" s="238"/>
      <c r="E54" s="238"/>
      <c r="F54" s="238"/>
      <c r="G54" s="3"/>
      <c r="H54" s="3"/>
      <c r="I54" s="3"/>
      <c r="J54" s="138"/>
    </row>
    <row r="55" spans="2:10" ht="12.75">
      <c r="B55" s="4" t="s">
        <v>69</v>
      </c>
      <c r="C55" s="9" t="s">
        <v>114</v>
      </c>
      <c r="D55" s="5">
        <v>10000</v>
      </c>
      <c r="E55" s="5">
        <v>0</v>
      </c>
      <c r="F55" s="5">
        <f>+D55-E55</f>
        <v>10000</v>
      </c>
      <c r="G55" s="5"/>
      <c r="H55" s="5">
        <v>10000</v>
      </c>
      <c r="I55" s="5">
        <f>+F55-G55-H55</f>
        <v>0</v>
      </c>
      <c r="J55" s="131" t="s">
        <v>63</v>
      </c>
    </row>
    <row r="56" spans="2:10" ht="12.75">
      <c r="B56" s="4" t="s">
        <v>71</v>
      </c>
      <c r="C56" s="9" t="s">
        <v>115</v>
      </c>
      <c r="D56" s="5">
        <v>191150</v>
      </c>
      <c r="E56" s="5">
        <v>191150</v>
      </c>
      <c r="F56" s="5">
        <f>+D56-E56</f>
        <v>0</v>
      </c>
      <c r="G56" s="5"/>
      <c r="H56" s="5"/>
      <c r="I56" s="5">
        <f>+F56-G56-H56</f>
        <v>0</v>
      </c>
      <c r="J56" s="136"/>
    </row>
    <row r="57" spans="2:10" ht="12.75">
      <c r="B57" s="11" t="s">
        <v>55</v>
      </c>
      <c r="C57" s="9"/>
      <c r="D57" s="10">
        <f aca="true" t="shared" si="8" ref="D57:I57">SUM(D55:D56)</f>
        <v>201150</v>
      </c>
      <c r="E57" s="10">
        <f t="shared" si="8"/>
        <v>191150</v>
      </c>
      <c r="F57" s="10">
        <f t="shared" si="8"/>
        <v>10000</v>
      </c>
      <c r="G57" s="10">
        <f t="shared" si="8"/>
        <v>0</v>
      </c>
      <c r="H57" s="10">
        <f t="shared" si="8"/>
        <v>10000</v>
      </c>
      <c r="I57" s="10">
        <f t="shared" si="8"/>
        <v>0</v>
      </c>
      <c r="J57" s="139"/>
    </row>
    <row r="58" spans="2:10" ht="12.75">
      <c r="B58" s="238" t="s">
        <v>116</v>
      </c>
      <c r="C58" s="238"/>
      <c r="D58" s="238"/>
      <c r="E58" s="238"/>
      <c r="F58" s="238"/>
      <c r="G58" s="3"/>
      <c r="H58" s="3"/>
      <c r="I58" s="3"/>
      <c r="J58" s="138"/>
    </row>
    <row r="59" spans="2:10" ht="12.75">
      <c r="B59" s="4" t="s">
        <v>71</v>
      </c>
      <c r="C59" s="9" t="s">
        <v>117</v>
      </c>
      <c r="D59" s="40">
        <v>500</v>
      </c>
      <c r="E59" s="5">
        <v>16.63</v>
      </c>
      <c r="F59" s="5">
        <f>+D59-E59</f>
        <v>483.37</v>
      </c>
      <c r="G59" s="5"/>
      <c r="H59" s="5">
        <v>483.37</v>
      </c>
      <c r="I59" s="5">
        <f>+F59-G59-H59</f>
        <v>0</v>
      </c>
      <c r="J59" s="131" t="s">
        <v>63</v>
      </c>
    </row>
    <row r="60" spans="2:10" ht="12.75">
      <c r="B60" s="4" t="s">
        <v>66</v>
      </c>
      <c r="C60" s="9" t="s">
        <v>118</v>
      </c>
      <c r="D60" s="40">
        <v>4000</v>
      </c>
      <c r="E60" s="5">
        <v>0</v>
      </c>
      <c r="F60" s="5">
        <f>+D60-E60</f>
        <v>4000</v>
      </c>
      <c r="G60" s="5"/>
      <c r="H60" s="5">
        <v>4000</v>
      </c>
      <c r="I60" s="5">
        <f>+F60-G60-H60</f>
        <v>0</v>
      </c>
      <c r="J60" s="131" t="s">
        <v>63</v>
      </c>
    </row>
    <row r="61" spans="2:10" ht="12.75">
      <c r="B61" s="4" t="s">
        <v>86</v>
      </c>
      <c r="C61" s="9" t="s">
        <v>119</v>
      </c>
      <c r="D61" s="40">
        <v>5000</v>
      </c>
      <c r="E61" s="5">
        <v>0</v>
      </c>
      <c r="F61" s="5">
        <f>+D61-E61</f>
        <v>5000</v>
      </c>
      <c r="G61" s="5"/>
      <c r="H61" s="5">
        <v>5000</v>
      </c>
      <c r="I61" s="5">
        <f>+F61-G61-H61</f>
        <v>0</v>
      </c>
      <c r="J61" s="131" t="s">
        <v>63</v>
      </c>
    </row>
    <row r="62" spans="2:10" ht="12.75">
      <c r="B62" s="8" t="s">
        <v>55</v>
      </c>
      <c r="C62" s="9"/>
      <c r="D62" s="10">
        <f aca="true" t="shared" si="9" ref="D62:I62">SUM(D59:D61)</f>
        <v>9500</v>
      </c>
      <c r="E62" s="10">
        <f t="shared" si="9"/>
        <v>16.63</v>
      </c>
      <c r="F62" s="10">
        <f t="shared" si="9"/>
        <v>9483.369999999999</v>
      </c>
      <c r="G62" s="10">
        <f t="shared" si="9"/>
        <v>0</v>
      </c>
      <c r="H62" s="10">
        <f t="shared" si="9"/>
        <v>9483.369999999999</v>
      </c>
      <c r="I62" s="10">
        <f t="shared" si="9"/>
        <v>0</v>
      </c>
      <c r="J62" s="139"/>
    </row>
    <row r="63" spans="2:10" ht="12.75">
      <c r="B63" s="238" t="s">
        <v>120</v>
      </c>
      <c r="C63" s="238"/>
      <c r="D63" s="238"/>
      <c r="E63" s="238"/>
      <c r="F63" s="238"/>
      <c r="G63" s="3"/>
      <c r="H63" s="3"/>
      <c r="I63" s="3"/>
      <c r="J63" s="138"/>
    </row>
    <row r="64" spans="2:10" ht="12.75">
      <c r="B64" s="4" t="s">
        <v>69</v>
      </c>
      <c r="C64" s="9" t="s">
        <v>121</v>
      </c>
      <c r="D64" s="5">
        <v>1801.96</v>
      </c>
      <c r="E64" s="5">
        <v>0</v>
      </c>
      <c r="F64" s="5">
        <f>+D64-E64</f>
        <v>1801.96</v>
      </c>
      <c r="G64" s="5"/>
      <c r="H64" s="5"/>
      <c r="I64" s="5">
        <f>+F64-G64-H64</f>
        <v>1801.96</v>
      </c>
      <c r="J64" s="131" t="s">
        <v>64</v>
      </c>
    </row>
    <row r="65" spans="2:10" ht="12.75">
      <c r="B65" s="4" t="s">
        <v>71</v>
      </c>
      <c r="C65" s="9" t="s">
        <v>122</v>
      </c>
      <c r="D65" s="5">
        <v>12000</v>
      </c>
      <c r="E65" s="5">
        <v>0</v>
      </c>
      <c r="F65" s="5">
        <f>+D65-E65</f>
        <v>12000</v>
      </c>
      <c r="G65" s="5"/>
      <c r="H65" s="5"/>
      <c r="I65" s="5">
        <f>+F65-G65-H65</f>
        <v>12000</v>
      </c>
      <c r="J65" s="131" t="s">
        <v>64</v>
      </c>
    </row>
    <row r="66" spans="2:10" ht="12.75">
      <c r="B66" s="4" t="s">
        <v>66</v>
      </c>
      <c r="C66" s="9" t="s">
        <v>123</v>
      </c>
      <c r="D66" s="5">
        <v>1143.8</v>
      </c>
      <c r="E66" s="5">
        <v>0</v>
      </c>
      <c r="F66" s="5">
        <f>+D66-E66</f>
        <v>1143.8</v>
      </c>
      <c r="G66" s="5"/>
      <c r="H66" s="5"/>
      <c r="I66" s="5">
        <f>+F66-G66-H66</f>
        <v>1143.8</v>
      </c>
      <c r="J66" s="131" t="s">
        <v>64</v>
      </c>
    </row>
    <row r="67" spans="2:10" ht="12.75">
      <c r="B67" s="8" t="s">
        <v>55</v>
      </c>
      <c r="C67" s="9"/>
      <c r="D67" s="10">
        <f aca="true" t="shared" si="10" ref="D67:I67">SUM(D64:D66)</f>
        <v>14945.759999999998</v>
      </c>
      <c r="E67" s="10">
        <f t="shared" si="10"/>
        <v>0</v>
      </c>
      <c r="F67" s="10">
        <f t="shared" si="10"/>
        <v>14945.759999999998</v>
      </c>
      <c r="G67" s="10">
        <f t="shared" si="10"/>
        <v>0</v>
      </c>
      <c r="H67" s="10">
        <f t="shared" si="10"/>
        <v>0</v>
      </c>
      <c r="I67" s="10">
        <f t="shared" si="10"/>
        <v>14945.759999999998</v>
      </c>
      <c r="J67" s="139"/>
    </row>
    <row r="68" spans="2:10" ht="12.75">
      <c r="B68" s="238" t="s">
        <v>124</v>
      </c>
      <c r="C68" s="238"/>
      <c r="D68" s="238"/>
      <c r="E68" s="238"/>
      <c r="F68" s="238"/>
      <c r="G68" s="3"/>
      <c r="H68" s="3"/>
      <c r="I68" s="3"/>
      <c r="J68" s="138"/>
    </row>
    <row r="69" spans="2:10" ht="12.75">
      <c r="B69" s="4" t="s">
        <v>69</v>
      </c>
      <c r="C69" s="9" t="s">
        <v>125</v>
      </c>
      <c r="D69" s="5">
        <v>7491.07</v>
      </c>
      <c r="E69" s="5">
        <v>7491.07</v>
      </c>
      <c r="F69" s="5">
        <f>+D69-E69</f>
        <v>0</v>
      </c>
      <c r="G69" s="5"/>
      <c r="H69" s="5"/>
      <c r="I69" s="5">
        <f>+F69-G69-H69</f>
        <v>0</v>
      </c>
      <c r="J69" s="136"/>
    </row>
    <row r="70" spans="2:10" ht="12.75">
      <c r="B70" s="8" t="s">
        <v>55</v>
      </c>
      <c r="C70" s="9"/>
      <c r="D70" s="10">
        <f aca="true" t="shared" si="11" ref="D70:I70">SUM(D69)</f>
        <v>7491.07</v>
      </c>
      <c r="E70" s="10">
        <f t="shared" si="11"/>
        <v>7491.07</v>
      </c>
      <c r="F70" s="10">
        <f t="shared" si="11"/>
        <v>0</v>
      </c>
      <c r="G70" s="10">
        <f t="shared" si="11"/>
        <v>0</v>
      </c>
      <c r="H70" s="10">
        <f t="shared" si="11"/>
        <v>0</v>
      </c>
      <c r="I70" s="10">
        <f t="shared" si="11"/>
        <v>0</v>
      </c>
      <c r="J70" s="139"/>
    </row>
    <row r="71" spans="2:10" ht="12.75">
      <c r="B71" s="238" t="s">
        <v>126</v>
      </c>
      <c r="C71" s="238"/>
      <c r="D71" s="238"/>
      <c r="E71" s="238"/>
      <c r="F71" s="238"/>
      <c r="G71" s="3"/>
      <c r="H71" s="3"/>
      <c r="I71" s="3"/>
      <c r="J71" s="138"/>
    </row>
    <row r="72" spans="2:10" ht="12.75">
      <c r="B72" s="4" t="s">
        <v>69</v>
      </c>
      <c r="C72" s="9" t="s">
        <v>127</v>
      </c>
      <c r="D72" s="5">
        <v>2500</v>
      </c>
      <c r="E72" s="5">
        <v>2379.03</v>
      </c>
      <c r="F72" s="5">
        <f aca="true" t="shared" si="12" ref="F72:F92">+D72-E72</f>
        <v>120.9699999999998</v>
      </c>
      <c r="G72" s="5"/>
      <c r="H72" s="5"/>
      <c r="I72" s="5">
        <f aca="true" t="shared" si="13" ref="I72:I92">+F72-G72-H72</f>
        <v>120.9699999999998</v>
      </c>
      <c r="J72" s="131" t="s">
        <v>64</v>
      </c>
    </row>
    <row r="73" spans="2:10" ht="12.75">
      <c r="B73" s="4" t="s">
        <v>71</v>
      </c>
      <c r="C73" s="9" t="s">
        <v>128</v>
      </c>
      <c r="D73" s="5">
        <v>2500</v>
      </c>
      <c r="E73" s="5">
        <v>2500</v>
      </c>
      <c r="F73" s="5">
        <f t="shared" si="12"/>
        <v>0</v>
      </c>
      <c r="G73" s="5"/>
      <c r="H73" s="5"/>
      <c r="I73" s="5">
        <f t="shared" si="13"/>
        <v>0</v>
      </c>
      <c r="J73" s="41"/>
    </row>
    <row r="74" spans="2:10" ht="12.75">
      <c r="B74" s="4" t="s">
        <v>66</v>
      </c>
      <c r="C74" s="9" t="s">
        <v>129</v>
      </c>
      <c r="D74" s="5">
        <v>7690.57</v>
      </c>
      <c r="E74" s="5">
        <v>0</v>
      </c>
      <c r="F74" s="5">
        <f t="shared" si="12"/>
        <v>7690.57</v>
      </c>
      <c r="G74" s="5"/>
      <c r="H74" s="5"/>
      <c r="I74" s="5">
        <f t="shared" si="13"/>
        <v>7690.57</v>
      </c>
      <c r="J74" s="131" t="s">
        <v>64</v>
      </c>
    </row>
    <row r="75" spans="2:10" ht="12.75">
      <c r="B75" s="4" t="s">
        <v>86</v>
      </c>
      <c r="C75" s="9" t="s">
        <v>130</v>
      </c>
      <c r="D75" s="5">
        <v>130045.38</v>
      </c>
      <c r="E75" s="5">
        <v>0</v>
      </c>
      <c r="F75" s="5">
        <f t="shared" si="12"/>
        <v>130045.38</v>
      </c>
      <c r="G75" s="5">
        <v>28610.73</v>
      </c>
      <c r="H75" s="42">
        <f>3555.18+14209.28+18405.34+936+33087.03</f>
        <v>70192.83</v>
      </c>
      <c r="I75" s="5">
        <f t="shared" si="13"/>
        <v>31241.820000000007</v>
      </c>
      <c r="J75" s="131" t="s">
        <v>164</v>
      </c>
    </row>
    <row r="76" spans="2:10" ht="12.75">
      <c r="B76" s="4" t="s">
        <v>73</v>
      </c>
      <c r="C76" s="9" t="s">
        <v>131</v>
      </c>
      <c r="D76" s="5">
        <v>2500</v>
      </c>
      <c r="E76" s="5">
        <v>2500</v>
      </c>
      <c r="F76" s="5">
        <f t="shared" si="12"/>
        <v>0</v>
      </c>
      <c r="G76" s="5"/>
      <c r="H76" s="5"/>
      <c r="I76" s="5">
        <f t="shared" si="13"/>
        <v>0</v>
      </c>
      <c r="J76" s="41"/>
    </row>
    <row r="77" spans="2:10" ht="12.75">
      <c r="B77" s="4" t="s">
        <v>75</v>
      </c>
      <c r="C77" s="9" t="s">
        <v>132</v>
      </c>
      <c r="D77" s="5">
        <v>3106.42</v>
      </c>
      <c r="E77" s="5">
        <v>80</v>
      </c>
      <c r="F77" s="5">
        <f t="shared" si="12"/>
        <v>3026.42</v>
      </c>
      <c r="G77" s="5"/>
      <c r="H77" s="5"/>
      <c r="I77" s="5">
        <f t="shared" si="13"/>
        <v>3026.42</v>
      </c>
      <c r="J77" s="131" t="s">
        <v>64</v>
      </c>
    </row>
    <row r="78" spans="2:10" ht="12.75">
      <c r="B78" s="4" t="s">
        <v>90</v>
      </c>
      <c r="C78" s="9" t="s">
        <v>133</v>
      </c>
      <c r="D78" s="5">
        <v>7500</v>
      </c>
      <c r="E78" s="5">
        <v>7500</v>
      </c>
      <c r="F78" s="5">
        <f t="shared" si="12"/>
        <v>0</v>
      </c>
      <c r="G78" s="5"/>
      <c r="H78" s="5"/>
      <c r="I78" s="5">
        <f t="shared" si="13"/>
        <v>0</v>
      </c>
      <c r="J78" s="41"/>
    </row>
    <row r="79" spans="2:10" ht="12.75">
      <c r="B79" s="4" t="s">
        <v>92</v>
      </c>
      <c r="C79" s="9" t="s">
        <v>134</v>
      </c>
      <c r="D79" s="5">
        <v>7334.23</v>
      </c>
      <c r="E79" s="5">
        <v>7334.23</v>
      </c>
      <c r="F79" s="5">
        <f t="shared" si="12"/>
        <v>0</v>
      </c>
      <c r="G79" s="5"/>
      <c r="H79" s="5"/>
      <c r="I79" s="5">
        <f t="shared" si="13"/>
        <v>0</v>
      </c>
      <c r="J79" s="41"/>
    </row>
    <row r="80" spans="2:10" ht="12.75">
      <c r="B80" s="4" t="s">
        <v>94</v>
      </c>
      <c r="C80" s="9" t="s">
        <v>135</v>
      </c>
      <c r="D80" s="5">
        <v>5176.07</v>
      </c>
      <c r="E80" s="5">
        <v>0</v>
      </c>
      <c r="F80" s="5">
        <f t="shared" si="12"/>
        <v>5176.07</v>
      </c>
      <c r="G80" s="5"/>
      <c r="H80" s="5"/>
      <c r="I80" s="5">
        <f t="shared" si="13"/>
        <v>5176.07</v>
      </c>
      <c r="J80" s="131" t="s">
        <v>64</v>
      </c>
    </row>
    <row r="81" spans="2:10" ht="12.75">
      <c r="B81" s="4" t="s">
        <v>96</v>
      </c>
      <c r="C81" s="9" t="s">
        <v>136</v>
      </c>
      <c r="D81" s="5">
        <v>2000</v>
      </c>
      <c r="E81" s="5">
        <v>0</v>
      </c>
      <c r="F81" s="5">
        <f t="shared" si="12"/>
        <v>2000</v>
      </c>
      <c r="G81" s="5"/>
      <c r="H81" s="5"/>
      <c r="I81" s="5">
        <f t="shared" si="13"/>
        <v>2000</v>
      </c>
      <c r="J81" s="131" t="s">
        <v>64</v>
      </c>
    </row>
    <row r="82" spans="2:10" ht="12.75">
      <c r="B82" s="4" t="s">
        <v>98</v>
      </c>
      <c r="C82" s="9" t="s">
        <v>137</v>
      </c>
      <c r="D82" s="5">
        <v>2000</v>
      </c>
      <c r="E82" s="5">
        <v>0</v>
      </c>
      <c r="F82" s="5">
        <f t="shared" si="12"/>
        <v>2000</v>
      </c>
      <c r="G82" s="5"/>
      <c r="H82" s="5"/>
      <c r="I82" s="5">
        <f t="shared" si="13"/>
        <v>2000</v>
      </c>
      <c r="J82" s="131" t="s">
        <v>64</v>
      </c>
    </row>
    <row r="83" spans="2:10" ht="12.75">
      <c r="B83" s="4" t="s">
        <v>100</v>
      </c>
      <c r="C83" s="9" t="s">
        <v>138</v>
      </c>
      <c r="D83" s="5">
        <v>2000</v>
      </c>
      <c r="E83" s="5">
        <v>0</v>
      </c>
      <c r="F83" s="5">
        <f t="shared" si="12"/>
        <v>2000</v>
      </c>
      <c r="G83" s="5"/>
      <c r="H83" s="5"/>
      <c r="I83" s="5">
        <f t="shared" si="13"/>
        <v>2000</v>
      </c>
      <c r="J83" s="131" t="s">
        <v>64</v>
      </c>
    </row>
    <row r="84" spans="2:10" ht="12.75">
      <c r="B84" s="4" t="s">
        <v>102</v>
      </c>
      <c r="C84" s="9" t="s">
        <v>139</v>
      </c>
      <c r="D84" s="5">
        <v>2679.99</v>
      </c>
      <c r="E84" s="5">
        <v>2679.99</v>
      </c>
      <c r="F84" s="5">
        <f t="shared" si="12"/>
        <v>0</v>
      </c>
      <c r="G84" s="5"/>
      <c r="H84" s="5"/>
      <c r="I84" s="5">
        <f t="shared" si="13"/>
        <v>0</v>
      </c>
      <c r="J84" s="41"/>
    </row>
    <row r="85" spans="2:10" ht="12.75">
      <c r="B85" s="4" t="s">
        <v>104</v>
      </c>
      <c r="C85" s="9" t="s">
        <v>140</v>
      </c>
      <c r="D85" s="5">
        <v>4724.99</v>
      </c>
      <c r="E85" s="5">
        <v>2046.8</v>
      </c>
      <c r="F85" s="5">
        <f t="shared" si="12"/>
        <v>2678.1899999999996</v>
      </c>
      <c r="G85" s="5"/>
      <c r="H85" s="5"/>
      <c r="I85" s="5">
        <f t="shared" si="13"/>
        <v>2678.1899999999996</v>
      </c>
      <c r="J85" s="131" t="s">
        <v>64</v>
      </c>
    </row>
    <row r="86" spans="2:10" ht="12.75">
      <c r="B86" s="4" t="s">
        <v>106</v>
      </c>
      <c r="C86" s="9" t="s">
        <v>141</v>
      </c>
      <c r="D86" s="5">
        <v>7249.98</v>
      </c>
      <c r="E86" s="5">
        <v>3713.14</v>
      </c>
      <c r="F86" s="5">
        <f t="shared" si="12"/>
        <v>3536.8399999999997</v>
      </c>
      <c r="G86" s="5"/>
      <c r="H86" s="5"/>
      <c r="I86" s="5">
        <f t="shared" si="13"/>
        <v>3536.8399999999997</v>
      </c>
      <c r="J86" s="131" t="s">
        <v>64</v>
      </c>
    </row>
    <row r="87" spans="2:10" ht="12.75">
      <c r="B87" s="4" t="s">
        <v>108</v>
      </c>
      <c r="C87" s="9" t="s">
        <v>142</v>
      </c>
      <c r="D87" s="5">
        <v>2500</v>
      </c>
      <c r="E87" s="5">
        <v>5</v>
      </c>
      <c r="F87" s="5">
        <f t="shared" si="12"/>
        <v>2495</v>
      </c>
      <c r="G87" s="5"/>
      <c r="H87" s="5"/>
      <c r="I87" s="5">
        <f t="shared" si="13"/>
        <v>2495</v>
      </c>
      <c r="J87" s="131" t="s">
        <v>64</v>
      </c>
    </row>
    <row r="88" spans="2:10" ht="12.75">
      <c r="B88" s="4" t="s">
        <v>143</v>
      </c>
      <c r="C88" s="9" t="s">
        <v>144</v>
      </c>
      <c r="D88" s="5">
        <v>6000</v>
      </c>
      <c r="E88" s="5">
        <v>6000</v>
      </c>
      <c r="F88" s="5">
        <f t="shared" si="12"/>
        <v>0</v>
      </c>
      <c r="G88" s="5"/>
      <c r="H88" s="5"/>
      <c r="I88" s="5">
        <f t="shared" si="13"/>
        <v>0</v>
      </c>
      <c r="J88" s="41"/>
    </row>
    <row r="89" spans="2:10" ht="12.75">
      <c r="B89" s="4" t="s">
        <v>145</v>
      </c>
      <c r="C89" s="9" t="s">
        <v>146</v>
      </c>
      <c r="D89" s="5">
        <v>5835.48</v>
      </c>
      <c r="E89" s="5">
        <v>0</v>
      </c>
      <c r="F89" s="5">
        <f t="shared" si="12"/>
        <v>5835.48</v>
      </c>
      <c r="G89" s="5"/>
      <c r="H89" s="5"/>
      <c r="I89" s="5">
        <f t="shared" si="13"/>
        <v>5835.48</v>
      </c>
      <c r="J89" s="131" t="s">
        <v>64</v>
      </c>
    </row>
    <row r="90" spans="2:10" ht="12.75">
      <c r="B90" s="4" t="s">
        <v>147</v>
      </c>
      <c r="C90" s="9" t="s">
        <v>148</v>
      </c>
      <c r="D90" s="5">
        <v>10000</v>
      </c>
      <c r="E90" s="5">
        <v>10000</v>
      </c>
      <c r="F90" s="5">
        <f t="shared" si="12"/>
        <v>0</v>
      </c>
      <c r="G90" s="5"/>
      <c r="H90" s="5"/>
      <c r="I90" s="5">
        <f t="shared" si="13"/>
        <v>0</v>
      </c>
      <c r="J90" s="41"/>
    </row>
    <row r="91" spans="2:10" ht="12.75">
      <c r="B91" s="4" t="s">
        <v>149</v>
      </c>
      <c r="C91" s="9" t="s">
        <v>150</v>
      </c>
      <c r="D91" s="5">
        <v>3000</v>
      </c>
      <c r="E91" s="5">
        <v>3000</v>
      </c>
      <c r="F91" s="5">
        <f t="shared" si="12"/>
        <v>0</v>
      </c>
      <c r="G91" s="5"/>
      <c r="H91" s="5"/>
      <c r="I91" s="5">
        <f t="shared" si="13"/>
        <v>0</v>
      </c>
      <c r="J91" s="41"/>
    </row>
    <row r="92" spans="2:10" ht="12.75">
      <c r="B92" s="4" t="s">
        <v>151</v>
      </c>
      <c r="C92" s="9" t="s">
        <v>152</v>
      </c>
      <c r="D92" s="5">
        <v>2500</v>
      </c>
      <c r="E92" s="5">
        <v>2500</v>
      </c>
      <c r="F92" s="5">
        <f t="shared" si="12"/>
        <v>0</v>
      </c>
      <c r="G92" s="5"/>
      <c r="H92" s="5"/>
      <c r="I92" s="5">
        <f t="shared" si="13"/>
        <v>0</v>
      </c>
      <c r="J92" s="41"/>
    </row>
    <row r="93" spans="2:10" ht="12.75">
      <c r="B93" s="11" t="s">
        <v>55</v>
      </c>
      <c r="C93" s="9"/>
      <c r="D93" s="10">
        <f aca="true" t="shared" si="14" ref="D93:I93">SUM(D72:D92)</f>
        <v>218843.11000000004</v>
      </c>
      <c r="E93" s="10">
        <f t="shared" si="14"/>
        <v>52238.19</v>
      </c>
      <c r="F93" s="10">
        <f t="shared" si="14"/>
        <v>166604.92000000004</v>
      </c>
      <c r="G93" s="10">
        <f t="shared" si="14"/>
        <v>28610.73</v>
      </c>
      <c r="H93" s="10">
        <f t="shared" si="14"/>
        <v>70192.83</v>
      </c>
      <c r="I93" s="10">
        <f t="shared" si="14"/>
        <v>67801.36</v>
      </c>
      <c r="J93" s="139"/>
    </row>
    <row r="94" spans="2:10" ht="12.75">
      <c r="B94" s="11" t="s">
        <v>58</v>
      </c>
      <c r="C94" s="9"/>
      <c r="D94" s="10">
        <f aca="true" t="shared" si="15" ref="D94:I94">+D93+D70+D67+D62+D57+D53+D49+D31+D28+D23+D17</f>
        <v>959014.1500000001</v>
      </c>
      <c r="E94" s="10">
        <f t="shared" si="15"/>
        <v>316146.55000000005</v>
      </c>
      <c r="F94" s="10">
        <f t="shared" si="15"/>
        <v>642867.6</v>
      </c>
      <c r="G94" s="10">
        <f t="shared" si="15"/>
        <v>39113.83</v>
      </c>
      <c r="H94" s="10">
        <f t="shared" si="15"/>
        <v>223793</v>
      </c>
      <c r="I94" s="10">
        <f t="shared" si="15"/>
        <v>379960.77</v>
      </c>
      <c r="J94" s="139"/>
    </row>
    <row r="95" spans="2:10" ht="12.75">
      <c r="B95" s="238" t="s">
        <v>153</v>
      </c>
      <c r="C95" s="238"/>
      <c r="D95" s="238"/>
      <c r="E95" s="238"/>
      <c r="F95" s="238"/>
      <c r="G95" s="3"/>
      <c r="H95" s="3"/>
      <c r="I95" s="3"/>
      <c r="J95" s="138"/>
    </row>
    <row r="96" spans="2:10" ht="12.75">
      <c r="B96" s="12"/>
      <c r="C96" s="9"/>
      <c r="D96" s="9"/>
      <c r="E96" s="11"/>
      <c r="F96" s="9"/>
      <c r="G96" s="9"/>
      <c r="H96" s="9"/>
      <c r="I96" s="9"/>
      <c r="J96" s="41"/>
    </row>
    <row r="97" spans="2:10" ht="12.75">
      <c r="B97" s="238" t="s">
        <v>154</v>
      </c>
      <c r="C97" s="238"/>
      <c r="D97" s="238"/>
      <c r="E97" s="238"/>
      <c r="F97" s="238"/>
      <c r="G97" s="3"/>
      <c r="H97" s="3"/>
      <c r="I97" s="3"/>
      <c r="J97" s="138"/>
    </row>
    <row r="98" spans="2:10" ht="12.75">
      <c r="B98" s="4" t="s">
        <v>69</v>
      </c>
      <c r="C98" s="9" t="s">
        <v>155</v>
      </c>
      <c r="D98" s="5">
        <v>8438.8</v>
      </c>
      <c r="E98" s="5">
        <f>+D98</f>
        <v>8438.8</v>
      </c>
      <c r="F98" s="5">
        <f>+D98-E98</f>
        <v>0</v>
      </c>
      <c r="G98" s="5"/>
      <c r="H98" s="5"/>
      <c r="I98" s="5">
        <f>+F98-G98-H98</f>
        <v>0</v>
      </c>
      <c r="J98" s="136"/>
    </row>
    <row r="99" spans="2:10" ht="12.75">
      <c r="B99" s="8" t="s">
        <v>55</v>
      </c>
      <c r="C99" s="9"/>
      <c r="D99" s="10">
        <f aca="true" t="shared" si="16" ref="D99:I99">+D98</f>
        <v>8438.8</v>
      </c>
      <c r="E99" s="10">
        <f t="shared" si="16"/>
        <v>8438.8</v>
      </c>
      <c r="F99" s="10">
        <f t="shared" si="16"/>
        <v>0</v>
      </c>
      <c r="G99" s="10">
        <f t="shared" si="16"/>
        <v>0</v>
      </c>
      <c r="H99" s="10">
        <f t="shared" si="16"/>
        <v>0</v>
      </c>
      <c r="I99" s="10">
        <f t="shared" si="16"/>
        <v>0</v>
      </c>
      <c r="J99" s="139"/>
    </row>
    <row r="100" spans="2:10" ht="12.75">
      <c r="B100" s="238" t="s">
        <v>156</v>
      </c>
      <c r="C100" s="238"/>
      <c r="D100" s="238"/>
      <c r="E100" s="238"/>
      <c r="F100" s="238"/>
      <c r="G100" s="3"/>
      <c r="H100" s="3"/>
      <c r="I100" s="3"/>
      <c r="J100" s="138"/>
    </row>
    <row r="101" spans="2:10" ht="12.75">
      <c r="B101" s="4" t="s">
        <v>69</v>
      </c>
      <c r="C101" s="9" t="s">
        <v>157</v>
      </c>
      <c r="D101" s="5">
        <v>2755.01</v>
      </c>
      <c r="E101" s="5">
        <f>+D101</f>
        <v>2755.01</v>
      </c>
      <c r="F101" s="5">
        <f>+D101-E101</f>
        <v>0</v>
      </c>
      <c r="G101" s="5"/>
      <c r="H101" s="5"/>
      <c r="I101" s="5">
        <f>+F101-G101-H101</f>
        <v>0</v>
      </c>
      <c r="J101" s="136"/>
    </row>
    <row r="102" spans="2:10" ht="12.75">
      <c r="B102" s="8" t="s">
        <v>55</v>
      </c>
      <c r="C102" s="9"/>
      <c r="D102" s="10">
        <f aca="true" t="shared" si="17" ref="D102:I102">+D101</f>
        <v>2755.01</v>
      </c>
      <c r="E102" s="10">
        <f t="shared" si="17"/>
        <v>2755.01</v>
      </c>
      <c r="F102" s="10">
        <f t="shared" si="17"/>
        <v>0</v>
      </c>
      <c r="G102" s="10">
        <f t="shared" si="17"/>
        <v>0</v>
      </c>
      <c r="H102" s="10">
        <f t="shared" si="17"/>
        <v>0</v>
      </c>
      <c r="I102" s="10">
        <f t="shared" si="17"/>
        <v>0</v>
      </c>
      <c r="J102" s="139"/>
    </row>
    <row r="103" spans="2:10" ht="12.75">
      <c r="B103" s="245" t="s">
        <v>158</v>
      </c>
      <c r="C103" s="245"/>
      <c r="D103" s="14">
        <f aca="true" t="shared" si="18" ref="D103:I103">+D102+D99</f>
        <v>11193.81</v>
      </c>
      <c r="E103" s="14">
        <f t="shared" si="18"/>
        <v>11193.81</v>
      </c>
      <c r="F103" s="14">
        <f t="shared" si="18"/>
        <v>0</v>
      </c>
      <c r="G103" s="14">
        <f t="shared" si="18"/>
        <v>0</v>
      </c>
      <c r="H103" s="14">
        <f t="shared" si="18"/>
        <v>0</v>
      </c>
      <c r="I103" s="14">
        <f t="shared" si="18"/>
        <v>0</v>
      </c>
      <c r="J103" s="137"/>
    </row>
    <row r="104" spans="2:10" ht="12.75">
      <c r="B104" s="245" t="s">
        <v>159</v>
      </c>
      <c r="C104" s="245"/>
      <c r="D104" s="14">
        <f aca="true" t="shared" si="19" ref="D104:I104">+D103+D94</f>
        <v>970207.9600000002</v>
      </c>
      <c r="E104" s="14">
        <f t="shared" si="19"/>
        <v>327340.36000000004</v>
      </c>
      <c r="F104" s="14">
        <f t="shared" si="19"/>
        <v>642867.6</v>
      </c>
      <c r="G104" s="14">
        <f t="shared" si="19"/>
        <v>39113.83</v>
      </c>
      <c r="H104" s="14">
        <f t="shared" si="19"/>
        <v>223793</v>
      </c>
      <c r="I104" s="14">
        <f t="shared" si="19"/>
        <v>379960.77</v>
      </c>
      <c r="J104" s="137"/>
    </row>
    <row r="107" ht="12.75">
      <c r="I107" s="15">
        <f>+I30+I34+I38+I39+I41+I43+I44+I45+I46+I47+I48+I64+I65+I66+I72+I74+I77+I80+I81+I82+I83+I85+I86+I87+I89</f>
        <v>241116.93000000002</v>
      </c>
    </row>
    <row r="109" ht="12.75">
      <c r="H109" s="43"/>
    </row>
  </sheetData>
  <mergeCells count="31">
    <mergeCell ref="B32:F32"/>
    <mergeCell ref="I10:J10"/>
    <mergeCell ref="B18:F18"/>
    <mergeCell ref="B24:F24"/>
    <mergeCell ref="I11:I12"/>
    <mergeCell ref="J11:J12"/>
    <mergeCell ref="C11:C12"/>
    <mergeCell ref="F11:F12"/>
    <mergeCell ref="G11:G12"/>
    <mergeCell ref="H11:H12"/>
    <mergeCell ref="B2:J2"/>
    <mergeCell ref="B3:J3"/>
    <mergeCell ref="B5:J5"/>
    <mergeCell ref="B29:F29"/>
    <mergeCell ref="B6:J6"/>
    <mergeCell ref="B7:J7"/>
    <mergeCell ref="B13:F13"/>
    <mergeCell ref="B15:F15"/>
    <mergeCell ref="H8:J8"/>
    <mergeCell ref="B11:B12"/>
    <mergeCell ref="B50:F50"/>
    <mergeCell ref="B54:F54"/>
    <mergeCell ref="B58:F58"/>
    <mergeCell ref="B63:F63"/>
    <mergeCell ref="B100:F100"/>
    <mergeCell ref="B103:C103"/>
    <mergeCell ref="B104:C104"/>
    <mergeCell ref="B68:F68"/>
    <mergeCell ref="B71:F71"/>
    <mergeCell ref="B95:F95"/>
    <mergeCell ref="B97:F97"/>
  </mergeCells>
  <printOptions horizontalCentered="1"/>
  <pageMargins left="0.35433070866141736" right="0.2362204724409449" top="0.4330708661417323" bottom="0.8267716535433072" header="0" footer="0"/>
  <pageSetup fitToHeight="2" horizontalDpi="600" verticalDpi="600" orientation="landscape" scale="55" r:id="rId2"/>
  <headerFooter alignWithMargins="0">
    <oddFooter>&amp;R&amp;P</oddFooter>
  </headerFooter>
  <rowBreaks count="1" manualBreakCount="1">
    <brk id="62" min="1" max="9" man="1"/>
  </rowBreaks>
  <ignoredErrors>
    <ignoredError sqref="J30 J72:J89 J55:J66 J33:J51 J20" numberStoredAsText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38"/>
  <sheetViews>
    <sheetView tabSelected="1" workbookViewId="0" topLeftCell="A1">
      <selection activeCell="A4" sqref="A4:N4"/>
    </sheetView>
  </sheetViews>
  <sheetFormatPr defaultColWidth="11.421875" defaultRowHeight="12.75"/>
  <cols>
    <col min="1" max="1" width="0.85546875" style="0" customWidth="1"/>
    <col min="2" max="2" width="21.421875" style="0" customWidth="1"/>
    <col min="3" max="3" width="45.8515625" style="0" customWidth="1"/>
    <col min="4" max="4" width="15.140625" style="0" customWidth="1"/>
    <col min="5" max="5" width="15.8515625" style="0" customWidth="1"/>
    <col min="6" max="6" width="18.421875" style="0" customWidth="1"/>
    <col min="7" max="7" width="4.57421875" style="0" customWidth="1"/>
  </cols>
  <sheetData>
    <row r="2" spans="2:7" ht="16.5" customHeight="1">
      <c r="B2" s="248" t="s">
        <v>0</v>
      </c>
      <c r="C2" s="249"/>
      <c r="D2" s="249"/>
      <c r="E2" s="249"/>
      <c r="F2" s="249"/>
      <c r="G2" s="250"/>
    </row>
    <row r="3" spans="2:7" ht="12.75">
      <c r="B3" s="232" t="s">
        <v>1</v>
      </c>
      <c r="C3" s="233"/>
      <c r="D3" s="233"/>
      <c r="E3" s="233"/>
      <c r="F3" s="233"/>
      <c r="G3" s="234"/>
    </row>
    <row r="4" spans="2:7" ht="12.75">
      <c r="B4" s="44"/>
      <c r="C4" s="21"/>
      <c r="D4" s="21"/>
      <c r="E4" s="21"/>
      <c r="F4" s="21"/>
      <c r="G4" s="29"/>
    </row>
    <row r="5" spans="2:7" ht="12.75">
      <c r="B5" s="235" t="s">
        <v>2</v>
      </c>
      <c r="C5" s="236"/>
      <c r="D5" s="236"/>
      <c r="E5" s="236"/>
      <c r="F5" s="236"/>
      <c r="G5" s="237"/>
    </row>
    <row r="6" spans="2:7" ht="12.75" customHeight="1">
      <c r="B6" s="232" t="s">
        <v>3</v>
      </c>
      <c r="C6" s="233"/>
      <c r="D6" s="233"/>
      <c r="E6" s="233"/>
      <c r="F6" s="233"/>
      <c r="G6" s="234"/>
    </row>
    <row r="7" spans="2:7" ht="12.75">
      <c r="B7" s="44"/>
      <c r="C7" s="21"/>
      <c r="D7" s="21"/>
      <c r="E7" s="21"/>
      <c r="F7" s="21"/>
      <c r="G7" s="29"/>
    </row>
    <row r="8" spans="2:7" ht="12.75">
      <c r="B8" s="235"/>
      <c r="C8" s="236"/>
      <c r="D8" s="236"/>
      <c r="E8" s="236"/>
      <c r="F8" s="236"/>
      <c r="G8" s="237"/>
    </row>
    <row r="9" spans="2:7" ht="25.5" customHeight="1">
      <c r="B9" s="27" t="s">
        <v>166</v>
      </c>
      <c r="C9" s="20"/>
      <c r="D9" s="19" t="s">
        <v>5</v>
      </c>
      <c r="E9" s="223" t="s">
        <v>456</v>
      </c>
      <c r="F9" s="223"/>
      <c r="G9" s="224"/>
    </row>
    <row r="10" spans="2:7" ht="12.75">
      <c r="B10" s="28"/>
      <c r="C10" s="22"/>
      <c r="D10" s="23"/>
      <c r="E10" s="23"/>
      <c r="F10" s="20"/>
      <c r="G10" s="29"/>
    </row>
    <row r="11" spans="2:7" ht="12.75">
      <c r="B11" s="30"/>
      <c r="C11" s="31"/>
      <c r="D11" s="32"/>
      <c r="E11" s="32"/>
      <c r="F11" s="251" t="s">
        <v>437</v>
      </c>
      <c r="G11" s="252"/>
    </row>
    <row r="12" spans="2:7" ht="60" customHeight="1">
      <c r="B12" s="225" t="s">
        <v>7</v>
      </c>
      <c r="C12" s="225" t="s">
        <v>8</v>
      </c>
      <c r="D12" s="2" t="s">
        <v>449</v>
      </c>
      <c r="E12" s="2" t="s">
        <v>450</v>
      </c>
      <c r="F12" s="239" t="s">
        <v>445</v>
      </c>
      <c r="G12" s="253" t="s">
        <v>61</v>
      </c>
    </row>
    <row r="13" spans="2:7" ht="12.75">
      <c r="B13" s="226"/>
      <c r="C13" s="226"/>
      <c r="D13" s="2" t="s">
        <v>9</v>
      </c>
      <c r="E13" s="2" t="s">
        <v>10</v>
      </c>
      <c r="F13" s="240"/>
      <c r="G13" s="254"/>
    </row>
    <row r="14" spans="2:7" ht="12.75">
      <c r="B14" s="247" t="s">
        <v>11</v>
      </c>
      <c r="C14" s="247"/>
      <c r="D14" s="247"/>
      <c r="E14" s="247"/>
      <c r="F14" s="247"/>
      <c r="G14" s="16"/>
    </row>
    <row r="15" spans="2:7" ht="12.75">
      <c r="B15" s="4" t="s">
        <v>167</v>
      </c>
      <c r="C15" s="4" t="s">
        <v>168</v>
      </c>
      <c r="D15" s="6">
        <v>11723.49</v>
      </c>
      <c r="E15" s="6"/>
      <c r="F15" s="47">
        <f aca="true" t="shared" si="0" ref="F15:F37">+D15-E15</f>
        <v>11723.49</v>
      </c>
      <c r="G15" s="131" t="s">
        <v>62</v>
      </c>
    </row>
    <row r="16" spans="2:7" ht="12.75">
      <c r="B16" s="4" t="s">
        <v>169</v>
      </c>
      <c r="C16" s="4" t="s">
        <v>170</v>
      </c>
      <c r="D16" s="6">
        <v>1306.5</v>
      </c>
      <c r="E16" s="6">
        <v>1306.5</v>
      </c>
      <c r="F16" s="47">
        <f t="shared" si="0"/>
        <v>0</v>
      </c>
      <c r="G16" s="41"/>
    </row>
    <row r="17" spans="2:7" ht="12.75">
      <c r="B17" s="4" t="s">
        <v>171</v>
      </c>
      <c r="C17" s="4" t="s">
        <v>172</v>
      </c>
      <c r="D17" s="6">
        <v>20643.47</v>
      </c>
      <c r="E17" s="6">
        <v>12864.24</v>
      </c>
      <c r="F17" s="47">
        <f t="shared" si="0"/>
        <v>7779.230000000001</v>
      </c>
      <c r="G17" s="131" t="s">
        <v>62</v>
      </c>
    </row>
    <row r="18" spans="2:7" ht="12.75">
      <c r="B18" s="4" t="s">
        <v>173</v>
      </c>
      <c r="C18" s="4" t="s">
        <v>13</v>
      </c>
      <c r="D18" s="6">
        <v>327.4</v>
      </c>
      <c r="E18" s="6"/>
      <c r="F18" s="47">
        <f t="shared" si="0"/>
        <v>327.4</v>
      </c>
      <c r="G18" s="131" t="s">
        <v>62</v>
      </c>
    </row>
    <row r="19" spans="2:7" ht="12.75">
      <c r="B19" s="4" t="s">
        <v>174</v>
      </c>
      <c r="C19" s="4" t="s">
        <v>175</v>
      </c>
      <c r="D19" s="6">
        <v>19223.09</v>
      </c>
      <c r="E19" s="6">
        <v>16075.26</v>
      </c>
      <c r="F19" s="47">
        <f t="shared" si="0"/>
        <v>3147.83</v>
      </c>
      <c r="G19" s="131" t="s">
        <v>62</v>
      </c>
    </row>
    <row r="20" spans="2:7" ht="12.75">
      <c r="B20" s="4" t="s">
        <v>176</v>
      </c>
      <c r="C20" s="4" t="s">
        <v>177</v>
      </c>
      <c r="D20" s="6">
        <v>7833.7</v>
      </c>
      <c r="E20" s="6">
        <v>5998.21</v>
      </c>
      <c r="F20" s="47">
        <f t="shared" si="0"/>
        <v>1835.4899999999998</v>
      </c>
      <c r="G20" s="131" t="s">
        <v>62</v>
      </c>
    </row>
    <row r="21" spans="2:7" ht="12.75">
      <c r="B21" s="4" t="s">
        <v>178</v>
      </c>
      <c r="C21" s="4" t="s">
        <v>179</v>
      </c>
      <c r="D21" s="6">
        <v>16436.75</v>
      </c>
      <c r="E21" s="6"/>
      <c r="F21" s="47">
        <f t="shared" si="0"/>
        <v>16436.75</v>
      </c>
      <c r="G21" s="131" t="s">
        <v>62</v>
      </c>
    </row>
    <row r="22" spans="2:7" ht="12.75">
      <c r="B22" s="4" t="s">
        <v>180</v>
      </c>
      <c r="C22" s="4" t="s">
        <v>181</v>
      </c>
      <c r="D22" s="6">
        <v>2330.69</v>
      </c>
      <c r="E22" s="6"/>
      <c r="F22" s="47">
        <f t="shared" si="0"/>
        <v>2330.69</v>
      </c>
      <c r="G22" s="131" t="s">
        <v>62</v>
      </c>
    </row>
    <row r="23" spans="2:7" ht="12.75">
      <c r="B23" s="4" t="s">
        <v>182</v>
      </c>
      <c r="C23" s="4" t="s">
        <v>183</v>
      </c>
      <c r="D23" s="6">
        <v>1086.4</v>
      </c>
      <c r="E23" s="6">
        <v>1086.4</v>
      </c>
      <c r="F23" s="47">
        <f t="shared" si="0"/>
        <v>0</v>
      </c>
      <c r="G23" s="41"/>
    </row>
    <row r="24" spans="2:7" ht="12.75">
      <c r="B24" s="4" t="s">
        <v>184</v>
      </c>
      <c r="C24" s="4" t="s">
        <v>185</v>
      </c>
      <c r="D24" s="6">
        <v>2789</v>
      </c>
      <c r="E24" s="6">
        <v>2789</v>
      </c>
      <c r="F24" s="47">
        <f t="shared" si="0"/>
        <v>0</v>
      </c>
      <c r="G24" s="41"/>
    </row>
    <row r="25" spans="2:7" ht="12.75">
      <c r="B25" s="4" t="s">
        <v>186</v>
      </c>
      <c r="C25" s="4" t="s">
        <v>187</v>
      </c>
      <c r="D25" s="6">
        <v>225.7</v>
      </c>
      <c r="E25" s="6">
        <v>225.7</v>
      </c>
      <c r="F25" s="47">
        <f t="shared" si="0"/>
        <v>0</v>
      </c>
      <c r="G25" s="41"/>
    </row>
    <row r="26" spans="2:7" ht="12.75">
      <c r="B26" s="4" t="s">
        <v>188</v>
      </c>
      <c r="C26" s="4" t="s">
        <v>189</v>
      </c>
      <c r="D26" s="6">
        <v>298.74</v>
      </c>
      <c r="E26" s="6">
        <v>298.74</v>
      </c>
      <c r="F26" s="47">
        <f t="shared" si="0"/>
        <v>0</v>
      </c>
      <c r="G26" s="41"/>
    </row>
    <row r="27" spans="2:7" ht="12.75">
      <c r="B27" s="4" t="s">
        <v>190</v>
      </c>
      <c r="C27" s="4" t="s">
        <v>191</v>
      </c>
      <c r="D27" s="6">
        <v>653.8</v>
      </c>
      <c r="E27" s="6">
        <v>653.8</v>
      </c>
      <c r="F27" s="47">
        <f t="shared" si="0"/>
        <v>0</v>
      </c>
      <c r="G27" s="41"/>
    </row>
    <row r="28" spans="2:7" ht="12.75">
      <c r="B28" s="4" t="s">
        <v>192</v>
      </c>
      <c r="C28" s="4" t="s">
        <v>193</v>
      </c>
      <c r="D28" s="6">
        <v>1811.6</v>
      </c>
      <c r="E28" s="6">
        <v>1811.6</v>
      </c>
      <c r="F28" s="47">
        <f t="shared" si="0"/>
        <v>0</v>
      </c>
      <c r="G28" s="41"/>
    </row>
    <row r="29" spans="2:7" ht="12.75">
      <c r="B29" s="4" t="s">
        <v>194</v>
      </c>
      <c r="C29" s="4" t="s">
        <v>41</v>
      </c>
      <c r="D29" s="6">
        <v>49</v>
      </c>
      <c r="E29" s="6">
        <v>49.6</v>
      </c>
      <c r="F29" s="47">
        <f t="shared" si="0"/>
        <v>-0.6000000000000014</v>
      </c>
      <c r="G29" s="131"/>
    </row>
    <row r="30" spans="2:7" ht="12.75">
      <c r="B30" s="4" t="s">
        <v>195</v>
      </c>
      <c r="C30" s="4" t="s">
        <v>196</v>
      </c>
      <c r="D30" s="6">
        <v>1757.8</v>
      </c>
      <c r="E30" s="6">
        <v>1757.8</v>
      </c>
      <c r="F30" s="47">
        <f t="shared" si="0"/>
        <v>0</v>
      </c>
      <c r="G30" s="41"/>
    </row>
    <row r="31" spans="2:7" ht="12.75">
      <c r="B31" s="4" t="s">
        <v>197</v>
      </c>
      <c r="C31" s="4" t="s">
        <v>198</v>
      </c>
      <c r="D31" s="6">
        <v>266.73</v>
      </c>
      <c r="E31" s="6">
        <v>266.73</v>
      </c>
      <c r="F31" s="47">
        <f t="shared" si="0"/>
        <v>0</v>
      </c>
      <c r="G31" s="41"/>
    </row>
    <row r="32" spans="2:7" ht="12.75">
      <c r="B32" s="4" t="s">
        <v>199</v>
      </c>
      <c r="C32" s="4" t="s">
        <v>200</v>
      </c>
      <c r="D32" s="6">
        <v>7909.42</v>
      </c>
      <c r="E32" s="6"/>
      <c r="F32" s="47">
        <f t="shared" si="0"/>
        <v>7909.42</v>
      </c>
      <c r="G32" s="131" t="s">
        <v>62</v>
      </c>
    </row>
    <row r="33" spans="2:7" ht="12.75">
      <c r="B33" s="4" t="s">
        <v>201</v>
      </c>
      <c r="C33" s="4" t="s">
        <v>202</v>
      </c>
      <c r="D33" s="6">
        <v>1921.51</v>
      </c>
      <c r="E33" s="6"/>
      <c r="F33" s="47">
        <f t="shared" si="0"/>
        <v>1921.51</v>
      </c>
      <c r="G33" s="131" t="s">
        <v>62</v>
      </c>
    </row>
    <row r="34" spans="2:7" ht="12.75">
      <c r="B34" s="4" t="s">
        <v>203</v>
      </c>
      <c r="C34" s="4" t="s">
        <v>204</v>
      </c>
      <c r="D34" s="6">
        <v>161.35</v>
      </c>
      <c r="E34" s="6">
        <v>161.35</v>
      </c>
      <c r="F34" s="47">
        <f t="shared" si="0"/>
        <v>0</v>
      </c>
      <c r="G34" s="41"/>
    </row>
    <row r="35" spans="2:7" ht="12.75">
      <c r="B35" s="4" t="s">
        <v>205</v>
      </c>
      <c r="C35" s="4" t="s">
        <v>206</v>
      </c>
      <c r="D35" s="6">
        <v>81.2</v>
      </c>
      <c r="E35" s="6">
        <v>81.2</v>
      </c>
      <c r="F35" s="47">
        <f t="shared" si="0"/>
        <v>0</v>
      </c>
      <c r="G35" s="41"/>
    </row>
    <row r="36" spans="2:7" ht="12.75">
      <c r="B36" s="4" t="s">
        <v>207</v>
      </c>
      <c r="C36" s="4" t="s">
        <v>208</v>
      </c>
      <c r="D36" s="6">
        <v>43.04</v>
      </c>
      <c r="E36" s="6">
        <v>43.04</v>
      </c>
      <c r="F36" s="47">
        <f t="shared" si="0"/>
        <v>0</v>
      </c>
      <c r="G36" s="41"/>
    </row>
    <row r="37" spans="2:7" ht="12.75">
      <c r="B37" s="4" t="s">
        <v>209</v>
      </c>
      <c r="C37" s="4" t="s">
        <v>210</v>
      </c>
      <c r="D37" s="6">
        <v>2172.8</v>
      </c>
      <c r="E37" s="6">
        <v>2172.8</v>
      </c>
      <c r="F37" s="47">
        <f t="shared" si="0"/>
        <v>0</v>
      </c>
      <c r="G37" s="41"/>
    </row>
    <row r="38" spans="2:7" ht="12.75">
      <c r="B38" s="245" t="s">
        <v>211</v>
      </c>
      <c r="C38" s="245"/>
      <c r="D38" s="39">
        <f>SUM(D15:D37)</f>
        <v>101053.18</v>
      </c>
      <c r="E38" s="39">
        <f>SUM(E15:E37)</f>
        <v>47641.97</v>
      </c>
      <c r="F38" s="39">
        <f>SUM(F15:F37)</f>
        <v>53411.21000000001</v>
      </c>
      <c r="G38" s="41"/>
    </row>
  </sheetData>
  <mergeCells count="13">
    <mergeCell ref="G12:G13"/>
    <mergeCell ref="B6:G6"/>
    <mergeCell ref="B2:G2"/>
    <mergeCell ref="B8:G8"/>
    <mergeCell ref="F11:G11"/>
    <mergeCell ref="E9:G9"/>
    <mergeCell ref="B3:G3"/>
    <mergeCell ref="B5:G5"/>
    <mergeCell ref="B12:B13"/>
    <mergeCell ref="C12:C13"/>
    <mergeCell ref="F12:F13"/>
    <mergeCell ref="B38:C38"/>
    <mergeCell ref="B14:F14"/>
  </mergeCells>
  <printOptions horizontalCentered="1"/>
  <pageMargins left="0.35433070866141736" right="0.2362204724409449" top="0.4330708661417323" bottom="0.8267716535433072" header="0" footer="0"/>
  <pageSetup fitToHeight="2" fitToWidth="1" horizontalDpi="600" verticalDpi="600" orientation="landscape" r:id="rId2"/>
  <headerFooter alignWithMargins="0">
    <oddFooter>&amp;R&amp;P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J50"/>
  <sheetViews>
    <sheetView tabSelected="1" workbookViewId="0" topLeftCell="D1">
      <selection activeCell="A4" sqref="A4:N4"/>
    </sheetView>
  </sheetViews>
  <sheetFormatPr defaultColWidth="11.421875" defaultRowHeight="12.75"/>
  <cols>
    <col min="1" max="1" width="0.85546875" style="0" customWidth="1"/>
    <col min="2" max="2" width="21.421875" style="0" customWidth="1"/>
    <col min="3" max="3" width="45.8515625" style="0" customWidth="1"/>
    <col min="4" max="5" width="15.140625" style="0" customWidth="1"/>
    <col min="6" max="6" width="18.421875" style="0" customWidth="1"/>
    <col min="7" max="8" width="17.421875" style="0" bestFit="1" customWidth="1"/>
    <col min="9" max="9" width="18.421875" style="0" customWidth="1"/>
    <col min="10" max="10" width="4.57421875" style="0" customWidth="1"/>
  </cols>
  <sheetData>
    <row r="2" spans="2:10" ht="16.5" customHeight="1">
      <c r="B2" s="248" t="s">
        <v>0</v>
      </c>
      <c r="C2" s="249"/>
      <c r="D2" s="249"/>
      <c r="E2" s="249"/>
      <c r="F2" s="249"/>
      <c r="G2" s="249"/>
      <c r="H2" s="249"/>
      <c r="I2" s="249"/>
      <c r="J2" s="250"/>
    </row>
    <row r="3" spans="2:10" ht="12.75">
      <c r="B3" s="232" t="s">
        <v>1</v>
      </c>
      <c r="C3" s="233"/>
      <c r="D3" s="233"/>
      <c r="E3" s="233"/>
      <c r="F3" s="233"/>
      <c r="G3" s="233"/>
      <c r="H3" s="233"/>
      <c r="I3" s="233"/>
      <c r="J3" s="234"/>
    </row>
    <row r="4" spans="2:10" ht="12.75">
      <c r="B4" s="44"/>
      <c r="C4" s="21"/>
      <c r="D4" s="21"/>
      <c r="E4" s="21"/>
      <c r="F4" s="21"/>
      <c r="G4" s="21"/>
      <c r="H4" s="21"/>
      <c r="I4" s="21"/>
      <c r="J4" s="29"/>
    </row>
    <row r="5" spans="2:10" ht="12.75">
      <c r="B5" s="235" t="s">
        <v>2</v>
      </c>
      <c r="C5" s="236"/>
      <c r="D5" s="236"/>
      <c r="E5" s="236"/>
      <c r="F5" s="236"/>
      <c r="G5" s="236"/>
      <c r="H5" s="236"/>
      <c r="I5" s="236"/>
      <c r="J5" s="237"/>
    </row>
    <row r="6" spans="2:10" ht="12.75" customHeight="1">
      <c r="B6" s="232" t="s">
        <v>3</v>
      </c>
      <c r="C6" s="233"/>
      <c r="D6" s="233"/>
      <c r="E6" s="233"/>
      <c r="F6" s="233"/>
      <c r="G6" s="233"/>
      <c r="H6" s="233"/>
      <c r="I6" s="233"/>
      <c r="J6" s="234"/>
    </row>
    <row r="7" spans="2:10" ht="12.75">
      <c r="B7" s="44"/>
      <c r="C7" s="21"/>
      <c r="D7" s="21"/>
      <c r="E7" s="21"/>
      <c r="F7" s="21"/>
      <c r="G7" s="21"/>
      <c r="H7" s="21"/>
      <c r="I7" s="21"/>
      <c r="J7" s="29"/>
    </row>
    <row r="8" spans="2:10" ht="12.75">
      <c r="B8" s="235"/>
      <c r="C8" s="236"/>
      <c r="D8" s="236"/>
      <c r="E8" s="236"/>
      <c r="F8" s="236"/>
      <c r="G8" s="236"/>
      <c r="H8" s="236"/>
      <c r="I8" s="236"/>
      <c r="J8" s="237"/>
    </row>
    <row r="9" spans="2:10" ht="25.5" customHeight="1">
      <c r="B9" s="27" t="s">
        <v>212</v>
      </c>
      <c r="C9" s="20"/>
      <c r="D9" s="19" t="s">
        <v>5</v>
      </c>
      <c r="E9" s="223" t="s">
        <v>213</v>
      </c>
      <c r="F9" s="223"/>
      <c r="G9" s="223"/>
      <c r="H9" s="223"/>
      <c r="I9" s="223"/>
      <c r="J9" s="224"/>
    </row>
    <row r="10" spans="2:10" ht="12.75">
      <c r="B10" s="28"/>
      <c r="C10" s="22"/>
      <c r="D10" s="23"/>
      <c r="E10" s="23"/>
      <c r="F10" s="20"/>
      <c r="G10" s="20"/>
      <c r="H10" s="20"/>
      <c r="I10" s="20"/>
      <c r="J10" s="29"/>
    </row>
    <row r="11" spans="2:10" ht="12.75">
      <c r="B11" s="30"/>
      <c r="C11" s="31"/>
      <c r="D11" s="32"/>
      <c r="E11" s="32"/>
      <c r="F11" s="251" t="s">
        <v>425</v>
      </c>
      <c r="G11" s="251"/>
      <c r="H11" s="251"/>
      <c r="I11" s="251"/>
      <c r="J11" s="252"/>
    </row>
    <row r="12" spans="2:10" ht="60" customHeight="1">
      <c r="B12" s="225" t="s">
        <v>7</v>
      </c>
      <c r="C12" s="225" t="s">
        <v>8</v>
      </c>
      <c r="D12" s="2" t="s">
        <v>449</v>
      </c>
      <c r="E12" s="2" t="s">
        <v>450</v>
      </c>
      <c r="F12" s="239" t="s">
        <v>445</v>
      </c>
      <c r="G12" s="194" t="s">
        <v>292</v>
      </c>
      <c r="H12" s="194" t="s">
        <v>293</v>
      </c>
      <c r="I12" s="239" t="s">
        <v>165</v>
      </c>
      <c r="J12" s="253" t="s">
        <v>61</v>
      </c>
    </row>
    <row r="13" spans="2:10" ht="12.75">
      <c r="B13" s="226"/>
      <c r="C13" s="226"/>
      <c r="D13" s="2" t="s">
        <v>9</v>
      </c>
      <c r="E13" s="2" t="s">
        <v>10</v>
      </c>
      <c r="F13" s="240"/>
      <c r="G13" s="195"/>
      <c r="H13" s="195"/>
      <c r="I13" s="240"/>
      <c r="J13" s="254"/>
    </row>
    <row r="14" spans="2:10" ht="12.75">
      <c r="B14" s="246" t="s">
        <v>49</v>
      </c>
      <c r="C14" s="246"/>
      <c r="D14" s="246"/>
      <c r="E14" s="246"/>
      <c r="F14" s="246"/>
      <c r="G14" s="34"/>
      <c r="H14" s="34"/>
      <c r="I14" s="34"/>
      <c r="J14" s="16"/>
    </row>
    <row r="15" spans="2:10" ht="12.75">
      <c r="B15" s="35"/>
      <c r="C15" s="36"/>
      <c r="D15" s="36"/>
      <c r="E15" s="36"/>
      <c r="F15" s="37"/>
      <c r="G15" s="37"/>
      <c r="H15" s="37"/>
      <c r="I15" s="37"/>
      <c r="J15" s="4"/>
    </row>
    <row r="16" spans="2:10" ht="12.75">
      <c r="B16" s="255" t="s">
        <v>110</v>
      </c>
      <c r="C16" s="255"/>
      <c r="D16" s="255"/>
      <c r="E16" s="255"/>
      <c r="F16" s="255"/>
      <c r="G16" s="48"/>
      <c r="H16" s="48"/>
      <c r="I16" s="48"/>
      <c r="J16" s="16"/>
    </row>
    <row r="17" spans="2:10" ht="12.75">
      <c r="B17" s="1" t="s">
        <v>214</v>
      </c>
      <c r="C17" s="1" t="s">
        <v>215</v>
      </c>
      <c r="D17" s="49">
        <v>5188.8</v>
      </c>
      <c r="E17" s="1"/>
      <c r="F17" s="49">
        <f>+D17-E17</f>
        <v>5188.8</v>
      </c>
      <c r="G17" s="18"/>
      <c r="H17" s="18"/>
      <c r="I17" s="49">
        <f>+F17-G17-H17</f>
        <v>5188.8</v>
      </c>
      <c r="J17" s="131" t="s">
        <v>64</v>
      </c>
    </row>
    <row r="18" spans="2:10" ht="12.75">
      <c r="B18" s="1" t="s">
        <v>216</v>
      </c>
      <c r="C18" s="1" t="s">
        <v>217</v>
      </c>
      <c r="D18" s="49">
        <v>6072</v>
      </c>
      <c r="E18" s="1"/>
      <c r="F18" s="49">
        <f aca="true" t="shared" si="0" ref="F18:F43">+D18-E18</f>
        <v>6072</v>
      </c>
      <c r="G18" s="18">
        <v>6072</v>
      </c>
      <c r="H18" s="18"/>
      <c r="I18" s="49">
        <f aca="true" t="shared" si="1" ref="I18:I43">+F18-G18-H18</f>
        <v>0</v>
      </c>
      <c r="J18" s="132" t="s">
        <v>295</v>
      </c>
    </row>
    <row r="19" spans="2:10" ht="12.75">
      <c r="B19" s="1" t="s">
        <v>218</v>
      </c>
      <c r="C19" s="1" t="s">
        <v>219</v>
      </c>
      <c r="D19" s="49">
        <v>0.04000000000814907</v>
      </c>
      <c r="E19" s="1"/>
      <c r="F19" s="49">
        <f t="shared" si="0"/>
        <v>0.04000000000814907</v>
      </c>
      <c r="G19" s="18"/>
      <c r="H19" s="18"/>
      <c r="I19" s="49">
        <f t="shared" si="1"/>
        <v>0.04000000000814907</v>
      </c>
      <c r="J19" s="132" t="s">
        <v>64</v>
      </c>
    </row>
    <row r="20" spans="2:10" ht="12.75">
      <c r="B20" s="1" t="s">
        <v>220</v>
      </c>
      <c r="C20" s="1" t="s">
        <v>221</v>
      </c>
      <c r="D20" s="49">
        <v>478.4799999999959</v>
      </c>
      <c r="E20" s="1"/>
      <c r="F20" s="49">
        <f t="shared" si="0"/>
        <v>478.4799999999959</v>
      </c>
      <c r="G20" s="18"/>
      <c r="H20" s="18"/>
      <c r="I20" s="49">
        <f t="shared" si="1"/>
        <v>478.4799999999959</v>
      </c>
      <c r="J20" s="132" t="s">
        <v>64</v>
      </c>
    </row>
    <row r="21" spans="2:10" ht="12.75">
      <c r="B21" s="1" t="s">
        <v>222</v>
      </c>
      <c r="C21" s="1" t="s">
        <v>223</v>
      </c>
      <c r="D21" s="49">
        <v>473.25</v>
      </c>
      <c r="E21" s="1"/>
      <c r="F21" s="49">
        <f t="shared" si="0"/>
        <v>473.25</v>
      </c>
      <c r="G21" s="18"/>
      <c r="H21" s="18"/>
      <c r="I21" s="49">
        <f t="shared" si="1"/>
        <v>473.25</v>
      </c>
      <c r="J21" s="132" t="s">
        <v>64</v>
      </c>
    </row>
    <row r="22" spans="2:10" ht="12.75">
      <c r="B22" s="1" t="s">
        <v>224</v>
      </c>
      <c r="C22" s="1" t="s">
        <v>225</v>
      </c>
      <c r="D22" s="49">
        <v>2835</v>
      </c>
      <c r="E22" s="1"/>
      <c r="F22" s="49">
        <f t="shared" si="0"/>
        <v>2835</v>
      </c>
      <c r="G22" s="18"/>
      <c r="H22" s="18">
        <v>2835</v>
      </c>
      <c r="I22" s="49">
        <f t="shared" si="1"/>
        <v>0</v>
      </c>
      <c r="J22" s="132" t="s">
        <v>294</v>
      </c>
    </row>
    <row r="23" spans="2:10" ht="12.75">
      <c r="B23" s="1" t="s">
        <v>226</v>
      </c>
      <c r="C23" s="1" t="s">
        <v>227</v>
      </c>
      <c r="D23" s="49">
        <v>602.66</v>
      </c>
      <c r="E23" s="1"/>
      <c r="F23" s="49">
        <f t="shared" si="0"/>
        <v>602.66</v>
      </c>
      <c r="G23" s="18">
        <v>602.66</v>
      </c>
      <c r="H23" s="18"/>
      <c r="I23" s="49">
        <f t="shared" si="1"/>
        <v>0</v>
      </c>
      <c r="J23" s="132" t="s">
        <v>295</v>
      </c>
    </row>
    <row r="24" spans="2:10" ht="12.75">
      <c r="B24" s="1" t="s">
        <v>228</v>
      </c>
      <c r="C24" s="1" t="s">
        <v>229</v>
      </c>
      <c r="D24" s="49">
        <v>285.14</v>
      </c>
      <c r="E24" s="1"/>
      <c r="F24" s="49">
        <f t="shared" si="0"/>
        <v>285.14</v>
      </c>
      <c r="G24" s="18"/>
      <c r="H24" s="18">
        <v>285.14</v>
      </c>
      <c r="I24" s="49">
        <f t="shared" si="1"/>
        <v>0</v>
      </c>
      <c r="J24" s="132" t="s">
        <v>294</v>
      </c>
    </row>
    <row r="25" spans="2:10" ht="12.75">
      <c r="B25" s="1" t="s">
        <v>230</v>
      </c>
      <c r="C25" s="1" t="s">
        <v>231</v>
      </c>
      <c r="D25" s="49">
        <v>86</v>
      </c>
      <c r="E25" s="1"/>
      <c r="F25" s="49">
        <f t="shared" si="0"/>
        <v>86</v>
      </c>
      <c r="G25" s="18"/>
      <c r="H25" s="18">
        <v>86</v>
      </c>
      <c r="I25" s="49">
        <f t="shared" si="1"/>
        <v>0</v>
      </c>
      <c r="J25" s="132" t="s">
        <v>294</v>
      </c>
    </row>
    <row r="26" spans="2:10" ht="12.75">
      <c r="B26" s="1" t="s">
        <v>232</v>
      </c>
      <c r="C26" s="1" t="s">
        <v>233</v>
      </c>
      <c r="D26" s="49">
        <v>150000</v>
      </c>
      <c r="E26" s="1"/>
      <c r="F26" s="49">
        <f t="shared" si="0"/>
        <v>150000</v>
      </c>
      <c r="G26" s="18">
        <v>116105.3</v>
      </c>
      <c r="H26" s="18"/>
      <c r="I26" s="49">
        <f t="shared" si="1"/>
        <v>33894.7</v>
      </c>
      <c r="J26" s="132" t="s">
        <v>295</v>
      </c>
    </row>
    <row r="27" spans="2:10" ht="12.75">
      <c r="B27" s="1" t="s">
        <v>234</v>
      </c>
      <c r="C27" s="1" t="s">
        <v>235</v>
      </c>
      <c r="D27" s="49">
        <v>1717.35</v>
      </c>
      <c r="E27" s="1"/>
      <c r="F27" s="49">
        <f t="shared" si="0"/>
        <v>1717.35</v>
      </c>
      <c r="G27" s="18">
        <v>1717.35</v>
      </c>
      <c r="H27" s="18"/>
      <c r="I27" s="49">
        <f t="shared" si="1"/>
        <v>0</v>
      </c>
      <c r="J27" s="132" t="s">
        <v>295</v>
      </c>
    </row>
    <row r="28" spans="2:10" ht="12.75">
      <c r="B28" s="1" t="s">
        <v>236</v>
      </c>
      <c r="C28" s="1" t="s">
        <v>237</v>
      </c>
      <c r="D28" s="49">
        <v>25796.1</v>
      </c>
      <c r="E28" s="1"/>
      <c r="F28" s="49">
        <f t="shared" si="0"/>
        <v>25796.1</v>
      </c>
      <c r="G28" s="18"/>
      <c r="H28" s="18">
        <v>25796.1</v>
      </c>
      <c r="I28" s="49">
        <f t="shared" si="1"/>
        <v>0</v>
      </c>
      <c r="J28" s="132" t="s">
        <v>294</v>
      </c>
    </row>
    <row r="29" spans="2:10" ht="12.75">
      <c r="B29" s="1" t="s">
        <v>238</v>
      </c>
      <c r="C29" s="1" t="s">
        <v>239</v>
      </c>
      <c r="D29" s="49">
        <v>55148</v>
      </c>
      <c r="E29" s="1"/>
      <c r="F29" s="49">
        <f t="shared" si="0"/>
        <v>55148</v>
      </c>
      <c r="G29" s="18"/>
      <c r="H29" s="18">
        <v>41210.15</v>
      </c>
      <c r="I29" s="49">
        <f t="shared" si="1"/>
        <v>13937.849999999999</v>
      </c>
      <c r="J29" s="132" t="s">
        <v>294</v>
      </c>
    </row>
    <row r="30" spans="2:10" ht="12.75">
      <c r="B30" s="1" t="s">
        <v>240</v>
      </c>
      <c r="C30" s="1" t="s">
        <v>241</v>
      </c>
      <c r="D30" s="49">
        <v>173.4</v>
      </c>
      <c r="E30" s="1"/>
      <c r="F30" s="49">
        <f t="shared" si="0"/>
        <v>173.4</v>
      </c>
      <c r="G30" s="18"/>
      <c r="H30" s="18"/>
      <c r="I30" s="49">
        <f t="shared" si="1"/>
        <v>173.4</v>
      </c>
      <c r="J30" s="132" t="s">
        <v>64</v>
      </c>
    </row>
    <row r="31" spans="2:10" ht="12.75">
      <c r="B31" s="1" t="s">
        <v>242</v>
      </c>
      <c r="C31" s="1" t="s">
        <v>243</v>
      </c>
      <c r="D31" s="49">
        <v>1000.8</v>
      </c>
      <c r="E31" s="1"/>
      <c r="F31" s="49">
        <f t="shared" si="0"/>
        <v>1000.8</v>
      </c>
      <c r="G31" s="18">
        <v>1000.8</v>
      </c>
      <c r="H31" s="18"/>
      <c r="I31" s="49">
        <f t="shared" si="1"/>
        <v>0</v>
      </c>
      <c r="J31" s="132" t="s">
        <v>295</v>
      </c>
    </row>
    <row r="32" spans="2:10" ht="12.75">
      <c r="B32" s="1" t="s">
        <v>244</v>
      </c>
      <c r="C32" s="1" t="s">
        <v>245</v>
      </c>
      <c r="D32" s="49">
        <v>0.5</v>
      </c>
      <c r="E32" s="1"/>
      <c r="F32" s="49">
        <f t="shared" si="0"/>
        <v>0.5</v>
      </c>
      <c r="G32" s="18"/>
      <c r="H32" s="18"/>
      <c r="I32" s="49">
        <f t="shared" si="1"/>
        <v>0.5</v>
      </c>
      <c r="J32" s="132" t="s">
        <v>64</v>
      </c>
    </row>
    <row r="33" spans="2:10" ht="12.75">
      <c r="B33" s="1" t="s">
        <v>246</v>
      </c>
      <c r="C33" s="1" t="s">
        <v>247</v>
      </c>
      <c r="D33" s="49">
        <v>55104</v>
      </c>
      <c r="E33" s="1"/>
      <c r="F33" s="49">
        <f t="shared" si="0"/>
        <v>55104</v>
      </c>
      <c r="G33" s="18"/>
      <c r="H33" s="18">
        <v>53771.7</v>
      </c>
      <c r="I33" s="49">
        <f t="shared" si="1"/>
        <v>1332.300000000003</v>
      </c>
      <c r="J33" s="132" t="s">
        <v>294</v>
      </c>
    </row>
    <row r="34" spans="2:10" ht="12.75">
      <c r="B34" s="1" t="s">
        <v>248</v>
      </c>
      <c r="C34" s="1" t="s">
        <v>249</v>
      </c>
      <c r="D34" s="49">
        <v>333.5</v>
      </c>
      <c r="E34" s="1"/>
      <c r="F34" s="49">
        <f t="shared" si="0"/>
        <v>333.5</v>
      </c>
      <c r="G34" s="18"/>
      <c r="H34" s="18">
        <v>333.5</v>
      </c>
      <c r="I34" s="49">
        <f t="shared" si="1"/>
        <v>0</v>
      </c>
      <c r="J34" s="132" t="s">
        <v>294</v>
      </c>
    </row>
    <row r="35" spans="2:10" ht="12.75">
      <c r="B35" s="1" t="s">
        <v>250</v>
      </c>
      <c r="C35" s="1" t="s">
        <v>251</v>
      </c>
      <c r="D35" s="49">
        <v>11.97</v>
      </c>
      <c r="E35" s="1"/>
      <c r="F35" s="49">
        <f t="shared" si="0"/>
        <v>11.97</v>
      </c>
      <c r="G35" s="18"/>
      <c r="H35" s="18"/>
      <c r="I35" s="49">
        <f t="shared" si="1"/>
        <v>11.97</v>
      </c>
      <c r="J35" s="132" t="s">
        <v>64</v>
      </c>
    </row>
    <row r="36" spans="2:10" ht="12.75">
      <c r="B36" s="1" t="s">
        <v>252</v>
      </c>
      <c r="C36" s="1" t="s">
        <v>253</v>
      </c>
      <c r="D36" s="50">
        <v>28913.43</v>
      </c>
      <c r="E36" s="1"/>
      <c r="F36" s="49">
        <f t="shared" si="0"/>
        <v>28913.43</v>
      </c>
      <c r="G36" s="18">
        <v>8129.62</v>
      </c>
      <c r="H36" s="18"/>
      <c r="I36" s="49">
        <f t="shared" si="1"/>
        <v>20783.81</v>
      </c>
      <c r="J36" s="132" t="s">
        <v>295</v>
      </c>
    </row>
    <row r="37" spans="2:10" ht="12.75">
      <c r="B37" s="1" t="s">
        <v>254</v>
      </c>
      <c r="C37" s="1" t="s">
        <v>255</v>
      </c>
      <c r="D37" s="49">
        <v>6607.65</v>
      </c>
      <c r="E37" s="1"/>
      <c r="F37" s="49">
        <f t="shared" si="0"/>
        <v>6607.65</v>
      </c>
      <c r="G37" s="18">
        <v>6607.65</v>
      </c>
      <c r="H37" s="18"/>
      <c r="I37" s="49">
        <f t="shared" si="1"/>
        <v>0</v>
      </c>
      <c r="J37" s="132" t="s">
        <v>295</v>
      </c>
    </row>
    <row r="38" spans="2:10" ht="12.75">
      <c r="B38" s="1" t="s">
        <v>256</v>
      </c>
      <c r="C38" s="1" t="s">
        <v>257</v>
      </c>
      <c r="D38" s="49">
        <v>436.5</v>
      </c>
      <c r="E38" s="1"/>
      <c r="F38" s="49">
        <f t="shared" si="0"/>
        <v>436.5</v>
      </c>
      <c r="G38" s="18"/>
      <c r="H38" s="18"/>
      <c r="I38" s="49">
        <f t="shared" si="1"/>
        <v>436.5</v>
      </c>
      <c r="J38" s="132" t="s">
        <v>64</v>
      </c>
    </row>
    <row r="39" spans="2:10" ht="12.75">
      <c r="B39" s="1" t="s">
        <v>258</v>
      </c>
      <c r="C39" s="1" t="s">
        <v>259</v>
      </c>
      <c r="D39" s="49">
        <v>87155.87</v>
      </c>
      <c r="E39" s="1"/>
      <c r="F39" s="49">
        <f t="shared" si="0"/>
        <v>87155.87</v>
      </c>
      <c r="G39" s="18">
        <v>71368.19</v>
      </c>
      <c r="H39" s="18"/>
      <c r="I39" s="49">
        <f t="shared" si="1"/>
        <v>15787.679999999993</v>
      </c>
      <c r="J39" s="132" t="s">
        <v>295</v>
      </c>
    </row>
    <row r="40" spans="2:10" ht="12.75">
      <c r="B40" s="1" t="s">
        <v>260</v>
      </c>
      <c r="C40" s="1" t="s">
        <v>261</v>
      </c>
      <c r="D40" s="49">
        <v>13551.4</v>
      </c>
      <c r="E40" s="1"/>
      <c r="F40" s="49">
        <f t="shared" si="0"/>
        <v>13551.4</v>
      </c>
      <c r="G40" s="18"/>
      <c r="H40" s="18"/>
      <c r="I40" s="49">
        <f t="shared" si="1"/>
        <v>13551.4</v>
      </c>
      <c r="J40" s="132" t="s">
        <v>64</v>
      </c>
    </row>
    <row r="41" spans="2:10" ht="12.75">
      <c r="B41" s="1" t="s">
        <v>262</v>
      </c>
      <c r="C41" s="1" t="s">
        <v>263</v>
      </c>
      <c r="D41" s="49">
        <v>14231.25</v>
      </c>
      <c r="E41" s="1"/>
      <c r="F41" s="49">
        <f t="shared" si="0"/>
        <v>14231.25</v>
      </c>
      <c r="G41" s="18"/>
      <c r="H41" s="18"/>
      <c r="I41" s="49">
        <f t="shared" si="1"/>
        <v>14231.25</v>
      </c>
      <c r="J41" s="132" t="s">
        <v>64</v>
      </c>
    </row>
    <row r="42" spans="2:10" ht="12.75">
      <c r="B42" s="1" t="s">
        <v>264</v>
      </c>
      <c r="C42" s="1" t="s">
        <v>265</v>
      </c>
      <c r="D42" s="49">
        <v>0.6000000000003638</v>
      </c>
      <c r="E42" s="1"/>
      <c r="F42" s="49">
        <f t="shared" si="0"/>
        <v>0.6000000000003638</v>
      </c>
      <c r="G42" s="18"/>
      <c r="H42" s="18"/>
      <c r="I42" s="49">
        <f t="shared" si="1"/>
        <v>0.6000000000003638</v>
      </c>
      <c r="J42" s="132" t="s">
        <v>64</v>
      </c>
    </row>
    <row r="43" spans="2:10" ht="12.75">
      <c r="B43" s="1" t="s">
        <v>266</v>
      </c>
      <c r="C43" s="1" t="s">
        <v>267</v>
      </c>
      <c r="D43" s="49">
        <v>2776.84</v>
      </c>
      <c r="E43" s="1"/>
      <c r="F43" s="49">
        <f t="shared" si="0"/>
        <v>2776.84</v>
      </c>
      <c r="G43" s="18">
        <v>2776.84</v>
      </c>
      <c r="H43" s="18"/>
      <c r="I43" s="49">
        <f t="shared" si="1"/>
        <v>0</v>
      </c>
      <c r="J43" s="132" t="s">
        <v>295</v>
      </c>
    </row>
    <row r="44" spans="2:10" ht="12.75">
      <c r="B44" s="245" t="s">
        <v>268</v>
      </c>
      <c r="C44" s="245"/>
      <c r="D44" s="39">
        <f aca="true" t="shared" si="2" ref="D44:I44">SUM(D17:D43)</f>
        <v>458980.53</v>
      </c>
      <c r="E44" s="39">
        <f t="shared" si="2"/>
        <v>0</v>
      </c>
      <c r="F44" s="39">
        <f t="shared" si="2"/>
        <v>458980.53</v>
      </c>
      <c r="G44" s="39">
        <f t="shared" si="2"/>
        <v>214380.41</v>
      </c>
      <c r="H44" s="39">
        <f t="shared" si="2"/>
        <v>124317.59</v>
      </c>
      <c r="I44" s="39">
        <f t="shared" si="2"/>
        <v>120282.53</v>
      </c>
      <c r="J44" s="17"/>
    </row>
    <row r="48" ht="12.75">
      <c r="I48" s="15">
        <f>+I17+I19+I20+I21+I30+I32+I35+I38+I40+I41+I42</f>
        <v>34546.19</v>
      </c>
    </row>
    <row r="49" ht="12.75">
      <c r="I49" s="15">
        <f>+I26+I36+I39</f>
        <v>70466.18999999999</v>
      </c>
    </row>
    <row r="50" ht="12.75">
      <c r="I50" s="15">
        <f>+I29+I33</f>
        <v>15270.150000000001</v>
      </c>
    </row>
  </sheetData>
  <autoFilter ref="B13:J13"/>
  <mergeCells count="17">
    <mergeCell ref="B44:C44"/>
    <mergeCell ref="B2:J2"/>
    <mergeCell ref="B14:F14"/>
    <mergeCell ref="B16:F16"/>
    <mergeCell ref="B8:J8"/>
    <mergeCell ref="F11:J11"/>
    <mergeCell ref="E9:J9"/>
    <mergeCell ref="B3:J3"/>
    <mergeCell ref="B5:J5"/>
    <mergeCell ref="B6:J6"/>
    <mergeCell ref="H12:H13"/>
    <mergeCell ref="I12:I13"/>
    <mergeCell ref="J12:J13"/>
    <mergeCell ref="B12:B13"/>
    <mergeCell ref="C12:C13"/>
    <mergeCell ref="F12:F13"/>
    <mergeCell ref="G12:G13"/>
  </mergeCells>
  <printOptions horizontalCentered="1"/>
  <pageMargins left="0.35433070866141736" right="0.2362204724409449" top="0.4330708661417323" bottom="0.8267716535433072" header="0" footer="0"/>
  <pageSetup fitToHeight="2" horizontalDpi="600" verticalDpi="600" orientation="landscape" scale="72" r:id="rId2"/>
  <headerFooter alignWithMargins="0">
    <oddFooter>&amp;R&amp;P</oddFooter>
  </headerFooter>
  <ignoredErrors>
    <ignoredError sqref="J17:J43" numberStoredAsText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54"/>
  <sheetViews>
    <sheetView tabSelected="1" workbookViewId="0" topLeftCell="A1">
      <selection activeCell="A4" sqref="A4:N4"/>
    </sheetView>
  </sheetViews>
  <sheetFormatPr defaultColWidth="11.421875" defaultRowHeight="12.75"/>
  <cols>
    <col min="1" max="1" width="0.85546875" style="0" customWidth="1"/>
    <col min="2" max="2" width="21.421875" style="0" customWidth="1"/>
    <col min="3" max="3" width="47.28125" style="0" bestFit="1" customWidth="1"/>
    <col min="4" max="4" width="14.7109375" style="0" customWidth="1"/>
    <col min="5" max="5" width="16.00390625" style="0" customWidth="1"/>
    <col min="6" max="6" width="21.421875" style="0" customWidth="1"/>
    <col min="7" max="7" width="10.140625" style="0" customWidth="1"/>
  </cols>
  <sheetData>
    <row r="2" spans="2:7" ht="16.5" customHeight="1">
      <c r="B2" s="248" t="s">
        <v>0</v>
      </c>
      <c r="C2" s="249"/>
      <c r="D2" s="249"/>
      <c r="E2" s="249"/>
      <c r="F2" s="249"/>
      <c r="G2" s="250"/>
    </row>
    <row r="3" spans="2:7" ht="12.75">
      <c r="B3" s="232" t="s">
        <v>1</v>
      </c>
      <c r="C3" s="233"/>
      <c r="D3" s="233"/>
      <c r="E3" s="233"/>
      <c r="F3" s="233"/>
      <c r="G3" s="234"/>
    </row>
    <row r="4" spans="2:7" ht="12.75">
      <c r="B4" s="44"/>
      <c r="C4" s="21"/>
      <c r="D4" s="21"/>
      <c r="E4" s="21"/>
      <c r="F4" s="21"/>
      <c r="G4" s="29"/>
    </row>
    <row r="5" spans="2:7" ht="12.75">
      <c r="B5" s="235" t="s">
        <v>2</v>
      </c>
      <c r="C5" s="236"/>
      <c r="D5" s="236"/>
      <c r="E5" s="236"/>
      <c r="F5" s="236"/>
      <c r="G5" s="237"/>
    </row>
    <row r="6" spans="2:7" ht="12.75" customHeight="1">
      <c r="B6" s="232" t="s">
        <v>3</v>
      </c>
      <c r="C6" s="233"/>
      <c r="D6" s="233"/>
      <c r="E6" s="233"/>
      <c r="F6" s="233"/>
      <c r="G6" s="234"/>
    </row>
    <row r="7" spans="2:7" ht="12.75">
      <c r="B7" s="44"/>
      <c r="C7" s="21"/>
      <c r="D7" s="21"/>
      <c r="E7" s="21"/>
      <c r="F7" s="21"/>
      <c r="G7" s="29"/>
    </row>
    <row r="8" spans="2:7" ht="12.75">
      <c r="B8" s="235"/>
      <c r="C8" s="236"/>
      <c r="D8" s="236"/>
      <c r="E8" s="236"/>
      <c r="F8" s="236"/>
      <c r="G8" s="237"/>
    </row>
    <row r="9" spans="2:7" ht="25.5" customHeight="1">
      <c r="B9" s="27" t="s">
        <v>269</v>
      </c>
      <c r="C9" s="20"/>
      <c r="D9" s="19" t="s">
        <v>5</v>
      </c>
      <c r="E9" s="223" t="s">
        <v>270</v>
      </c>
      <c r="F9" s="223"/>
      <c r="G9" s="224"/>
    </row>
    <row r="10" spans="2:7" ht="12.75">
      <c r="B10" s="28"/>
      <c r="C10" s="22"/>
      <c r="D10" s="23"/>
      <c r="E10" s="23"/>
      <c r="F10" s="20"/>
      <c r="G10" s="29"/>
    </row>
    <row r="11" spans="2:7" ht="12.75">
      <c r="B11" s="30"/>
      <c r="C11" s="31"/>
      <c r="D11" s="32"/>
      <c r="E11" s="32"/>
      <c r="F11" s="251" t="s">
        <v>438</v>
      </c>
      <c r="G11" s="252"/>
    </row>
    <row r="12" spans="2:7" ht="60" customHeight="1">
      <c r="B12" s="256" t="s">
        <v>7</v>
      </c>
      <c r="C12" s="256" t="s">
        <v>8</v>
      </c>
      <c r="D12" s="168" t="s">
        <v>449</v>
      </c>
      <c r="E12" s="168" t="s">
        <v>450</v>
      </c>
      <c r="F12" s="257" t="s">
        <v>445</v>
      </c>
      <c r="G12" s="253" t="s">
        <v>61</v>
      </c>
    </row>
    <row r="13" spans="2:7" ht="12.75">
      <c r="B13" s="226"/>
      <c r="C13" s="226"/>
      <c r="D13" s="2" t="s">
        <v>9</v>
      </c>
      <c r="E13" s="2" t="s">
        <v>10</v>
      </c>
      <c r="F13" s="240"/>
      <c r="G13" s="254"/>
    </row>
    <row r="14" spans="2:7" ht="12.75">
      <c r="B14" s="258" t="s">
        <v>11</v>
      </c>
      <c r="C14" s="258"/>
      <c r="D14" s="258"/>
      <c r="E14" s="258"/>
      <c r="F14" s="258"/>
      <c r="G14" s="258"/>
    </row>
    <row r="15" spans="2:7" ht="12.75">
      <c r="B15" s="58"/>
      <c r="C15" s="58"/>
      <c r="D15" s="58"/>
      <c r="E15" s="58"/>
      <c r="F15" s="58"/>
      <c r="G15" s="4"/>
    </row>
    <row r="16" spans="2:7" ht="12.75">
      <c r="B16" s="51" t="s">
        <v>271</v>
      </c>
      <c r="C16" s="52" t="s">
        <v>272</v>
      </c>
      <c r="D16" s="53">
        <v>104881.89</v>
      </c>
      <c r="E16" s="54">
        <v>0</v>
      </c>
      <c r="F16" s="55">
        <f>+D16-E16</f>
        <v>104881.89</v>
      </c>
      <c r="G16" s="131" t="s">
        <v>288</v>
      </c>
    </row>
    <row r="17" spans="2:7" ht="12.75">
      <c r="B17" s="51" t="s">
        <v>273</v>
      </c>
      <c r="C17" s="52" t="s">
        <v>274</v>
      </c>
      <c r="D17" s="53">
        <v>-0.8</v>
      </c>
      <c r="E17" s="54">
        <v>0</v>
      </c>
      <c r="F17" s="55">
        <f>+D17-E17</f>
        <v>-0.8</v>
      </c>
      <c r="G17" s="131" t="s">
        <v>64</v>
      </c>
    </row>
    <row r="18" spans="2:7" ht="12.75">
      <c r="B18" s="51" t="s">
        <v>275</v>
      </c>
      <c r="C18" s="52" t="s">
        <v>276</v>
      </c>
      <c r="D18" s="53">
        <v>400</v>
      </c>
      <c r="E18" s="54">
        <v>0</v>
      </c>
      <c r="F18" s="55">
        <f>+D18-E18</f>
        <v>400</v>
      </c>
      <c r="G18" s="131" t="s">
        <v>289</v>
      </c>
    </row>
    <row r="19" spans="2:7" ht="12.75">
      <c r="B19" s="263" t="s">
        <v>48</v>
      </c>
      <c r="C19" s="263"/>
      <c r="D19" s="56">
        <f>SUM(D16:D18)</f>
        <v>105281.09</v>
      </c>
      <c r="E19" s="57">
        <v>0</v>
      </c>
      <c r="F19" s="56">
        <f>SUM(F16:F18)</f>
        <v>105281.09</v>
      </c>
      <c r="G19" s="4"/>
    </row>
    <row r="20" spans="2:7" ht="12.75">
      <c r="B20" s="259"/>
      <c r="C20" s="260"/>
      <c r="D20" s="260"/>
      <c r="E20" s="260"/>
      <c r="F20" s="260"/>
      <c r="G20" s="261"/>
    </row>
    <row r="21" spans="2:7" ht="12.75">
      <c r="B21" s="258" t="s">
        <v>49</v>
      </c>
      <c r="C21" s="258"/>
      <c r="D21" s="258"/>
      <c r="E21" s="258"/>
      <c r="F21" s="258"/>
      <c r="G21" s="258"/>
    </row>
    <row r="22" spans="2:7" ht="12.75">
      <c r="B22" s="258" t="s">
        <v>82</v>
      </c>
      <c r="C22" s="258"/>
      <c r="D22" s="258"/>
      <c r="E22" s="258"/>
      <c r="F22" s="258"/>
      <c r="G22" s="258"/>
    </row>
    <row r="23" spans="2:7" ht="12.75">
      <c r="B23" s="59" t="s">
        <v>277</v>
      </c>
      <c r="C23" s="59" t="s">
        <v>278</v>
      </c>
      <c r="D23" s="50">
        <v>2208</v>
      </c>
      <c r="E23" s="54">
        <v>0</v>
      </c>
      <c r="F23" s="60">
        <v>2208</v>
      </c>
      <c r="G23" s="131" t="s">
        <v>64</v>
      </c>
    </row>
    <row r="24" spans="2:7" ht="12.75">
      <c r="B24" s="59" t="s">
        <v>279</v>
      </c>
      <c r="C24" s="59" t="s">
        <v>291</v>
      </c>
      <c r="D24" s="50">
        <v>14375</v>
      </c>
      <c r="E24" s="54">
        <v>0</v>
      </c>
      <c r="F24" s="55">
        <v>14375</v>
      </c>
      <c r="G24" s="131" t="s">
        <v>290</v>
      </c>
    </row>
    <row r="25" spans="2:7" ht="12.75">
      <c r="B25" s="61" t="s">
        <v>55</v>
      </c>
      <c r="C25" s="62"/>
      <c r="D25" s="63">
        <f>SUM(D23:D24)</f>
        <v>16583</v>
      </c>
      <c r="E25" s="57">
        <v>0</v>
      </c>
      <c r="F25" s="63">
        <f>SUM(F23:F24)</f>
        <v>16583</v>
      </c>
      <c r="G25" s="4"/>
    </row>
    <row r="26" spans="2:7" ht="12.75">
      <c r="B26" s="258" t="s">
        <v>110</v>
      </c>
      <c r="C26" s="258"/>
      <c r="D26" s="258"/>
      <c r="E26" s="258"/>
      <c r="F26" s="258"/>
      <c r="G26" s="258"/>
    </row>
    <row r="27" spans="2:7" ht="12.75">
      <c r="B27" s="146" t="s">
        <v>417</v>
      </c>
      <c r="C27" s="145" t="s">
        <v>418</v>
      </c>
      <c r="D27" s="60">
        <v>40</v>
      </c>
      <c r="E27" s="57">
        <v>0</v>
      </c>
      <c r="F27" s="60">
        <v>40</v>
      </c>
      <c r="G27" s="147" t="s">
        <v>423</v>
      </c>
    </row>
    <row r="28" spans="2:7" ht="12.75">
      <c r="B28" s="61" t="s">
        <v>55</v>
      </c>
      <c r="C28" s="62"/>
      <c r="D28" s="63">
        <f>+D27</f>
        <v>40</v>
      </c>
      <c r="E28" s="57">
        <f>+E27</f>
        <v>0</v>
      </c>
      <c r="F28" s="63">
        <f>+F27</f>
        <v>40</v>
      </c>
      <c r="G28" s="4"/>
    </row>
    <row r="29" spans="2:7" ht="12.75">
      <c r="B29" s="258" t="s">
        <v>120</v>
      </c>
      <c r="C29" s="258"/>
      <c r="D29" s="258"/>
      <c r="E29" s="258"/>
      <c r="F29" s="258"/>
      <c r="G29" s="258"/>
    </row>
    <row r="30" spans="2:7" ht="13.5" customHeight="1">
      <c r="B30" s="146" t="s">
        <v>419</v>
      </c>
      <c r="C30" s="145" t="s">
        <v>421</v>
      </c>
      <c r="D30" s="60">
        <v>174.26</v>
      </c>
      <c r="E30" s="54">
        <v>0</v>
      </c>
      <c r="F30" s="60">
        <v>174.26</v>
      </c>
      <c r="G30" s="147" t="s">
        <v>423</v>
      </c>
    </row>
    <row r="31" spans="2:7" ht="12.75">
      <c r="B31" s="146" t="s">
        <v>420</v>
      </c>
      <c r="C31" s="145" t="s">
        <v>422</v>
      </c>
      <c r="D31" s="60">
        <v>84</v>
      </c>
      <c r="E31" s="54">
        <v>0</v>
      </c>
      <c r="F31" s="60">
        <v>84</v>
      </c>
      <c r="G31" s="147" t="s">
        <v>423</v>
      </c>
    </row>
    <row r="32" spans="2:7" ht="12.75">
      <c r="B32" s="61" t="s">
        <v>55</v>
      </c>
      <c r="C32" s="62"/>
      <c r="D32" s="63">
        <f>+D30+D31</f>
        <v>258.26</v>
      </c>
      <c r="E32" s="63">
        <f>+E30+E31</f>
        <v>0</v>
      </c>
      <c r="F32" s="63">
        <f>+F30+F31</f>
        <v>258.26</v>
      </c>
      <c r="G32" s="4"/>
    </row>
    <row r="33" spans="2:7" ht="12.75">
      <c r="B33" s="258" t="s">
        <v>126</v>
      </c>
      <c r="C33" s="258"/>
      <c r="D33" s="258"/>
      <c r="E33" s="258"/>
      <c r="F33" s="258"/>
      <c r="G33" s="258"/>
    </row>
    <row r="34" spans="2:7" ht="12.75">
      <c r="B34" s="59" t="s">
        <v>277</v>
      </c>
      <c r="C34" s="59" t="s">
        <v>280</v>
      </c>
      <c r="D34" s="50">
        <v>1350</v>
      </c>
      <c r="E34" s="54">
        <v>0</v>
      </c>
      <c r="F34" s="55">
        <v>1350</v>
      </c>
      <c r="G34" s="131" t="s">
        <v>64</v>
      </c>
    </row>
    <row r="35" spans="2:7" ht="12.75">
      <c r="B35" s="59" t="s">
        <v>279</v>
      </c>
      <c r="C35" s="59" t="s">
        <v>281</v>
      </c>
      <c r="D35" s="50">
        <v>4000</v>
      </c>
      <c r="E35" s="54">
        <v>0</v>
      </c>
      <c r="F35" s="55">
        <v>4000</v>
      </c>
      <c r="G35" s="131" t="s">
        <v>64</v>
      </c>
    </row>
    <row r="36" spans="2:7" ht="12.75">
      <c r="B36" s="59" t="s">
        <v>282</v>
      </c>
      <c r="C36" s="59" t="s">
        <v>283</v>
      </c>
      <c r="D36" s="50">
        <v>3600</v>
      </c>
      <c r="E36" s="54">
        <v>0</v>
      </c>
      <c r="F36" s="55">
        <v>3600</v>
      </c>
      <c r="G36" s="131" t="s">
        <v>64</v>
      </c>
    </row>
    <row r="37" spans="2:7" ht="12.75">
      <c r="B37" s="61" t="s">
        <v>55</v>
      </c>
      <c r="C37" s="62"/>
      <c r="D37" s="63">
        <f>SUM(D34:D36)</f>
        <v>8950</v>
      </c>
      <c r="E37" s="54">
        <v>0</v>
      </c>
      <c r="F37" s="63">
        <f>SUM(F34:F36)</f>
        <v>8950</v>
      </c>
      <c r="G37" s="41"/>
    </row>
    <row r="38" spans="2:7" ht="12.75">
      <c r="B38" s="263" t="s">
        <v>58</v>
      </c>
      <c r="C38" s="263"/>
      <c r="D38" s="63">
        <f>+D37+D32+D28+D25</f>
        <v>25831.260000000002</v>
      </c>
      <c r="E38" s="63">
        <f>+E37+E32+E28+E25</f>
        <v>0</v>
      </c>
      <c r="F38" s="63">
        <f>+F37+F32+F28+F25</f>
        <v>25831.260000000002</v>
      </c>
      <c r="G38" s="4"/>
    </row>
    <row r="39" spans="2:7" ht="12.75">
      <c r="B39" s="264" t="s">
        <v>284</v>
      </c>
      <c r="C39" s="264"/>
      <c r="D39" s="63">
        <f>+D38+D19</f>
        <v>131112.35</v>
      </c>
      <c r="E39" s="63">
        <f>+E38+E19</f>
        <v>0</v>
      </c>
      <c r="F39" s="63">
        <f>+F38+F19</f>
        <v>131112.35</v>
      </c>
      <c r="G39" s="4"/>
    </row>
    <row r="40" spans="2:7" ht="12.75">
      <c r="B40" s="238" t="s">
        <v>153</v>
      </c>
      <c r="C40" s="238"/>
      <c r="D40" s="238"/>
      <c r="E40" s="238"/>
      <c r="F40" s="238"/>
      <c r="G40" s="238"/>
    </row>
    <row r="41" spans="2:7" ht="12.75">
      <c r="B41" s="265"/>
      <c r="C41" s="265"/>
      <c r="D41" s="265"/>
      <c r="E41" s="265"/>
      <c r="F41" s="265"/>
      <c r="G41" s="265"/>
    </row>
    <row r="42" spans="2:7" ht="12.75">
      <c r="B42" s="238" t="s">
        <v>285</v>
      </c>
      <c r="C42" s="238"/>
      <c r="D42" s="238"/>
      <c r="E42" s="238"/>
      <c r="F42" s="238"/>
      <c r="G42" s="238"/>
    </row>
    <row r="43" spans="2:7" ht="12.75">
      <c r="B43" s="64" t="s">
        <v>279</v>
      </c>
      <c r="C43" s="64" t="s">
        <v>286</v>
      </c>
      <c r="D43" s="65">
        <v>29456.06</v>
      </c>
      <c r="E43" s="54">
        <v>0</v>
      </c>
      <c r="F43" s="5">
        <f>+D43-E43</f>
        <v>29456.06</v>
      </c>
      <c r="G43" s="131" t="s">
        <v>64</v>
      </c>
    </row>
    <row r="44" spans="2:7" ht="12.75">
      <c r="B44" s="266" t="s">
        <v>55</v>
      </c>
      <c r="C44" s="266"/>
      <c r="D44" s="10">
        <f>SUM(D43)</f>
        <v>29456.06</v>
      </c>
      <c r="E44" s="10">
        <f>+E43</f>
        <v>0</v>
      </c>
      <c r="F44" s="10">
        <f>+F43</f>
        <v>29456.06</v>
      </c>
      <c r="G44" s="4"/>
    </row>
    <row r="45" spans="2:7" ht="12.75">
      <c r="B45" s="245" t="s">
        <v>158</v>
      </c>
      <c r="C45" s="245"/>
      <c r="D45" s="14">
        <f>+D44</f>
        <v>29456.06</v>
      </c>
      <c r="E45" s="14">
        <f>+E44</f>
        <v>0</v>
      </c>
      <c r="F45" s="14">
        <f>+F44</f>
        <v>29456.06</v>
      </c>
      <c r="G45" s="4"/>
    </row>
    <row r="46" spans="2:7" ht="12.75">
      <c r="B46" s="245" t="s">
        <v>287</v>
      </c>
      <c r="C46" s="245"/>
      <c r="D46" s="14">
        <f>+D45+D39</f>
        <v>160568.41</v>
      </c>
      <c r="E46" s="14">
        <f>+E45+E39</f>
        <v>0</v>
      </c>
      <c r="F46" s="14">
        <f>+F45+F39</f>
        <v>160568.41</v>
      </c>
      <c r="G46" s="4"/>
    </row>
    <row r="48" spans="1:2" ht="12.75">
      <c r="A48" s="99"/>
      <c r="B48" s="148" t="s">
        <v>424</v>
      </c>
    </row>
    <row r="50" spans="4:6" ht="15.75">
      <c r="D50" s="262" t="s">
        <v>55</v>
      </c>
      <c r="E50" s="262"/>
      <c r="F50" s="66">
        <f>+F46+'Anexo 14'!I44+'Anexo 13'!F38+'Anexo 12'!I104+'Anexo 11'!H45</f>
        <v>985866.74</v>
      </c>
    </row>
    <row r="52" ht="12.75">
      <c r="F52" s="43">
        <f>+F17+F23+F34+F35+F36+F43</f>
        <v>40613.26</v>
      </c>
    </row>
    <row r="54" ht="12.75">
      <c r="F54" s="166">
        <f>+F52+'Anexo 14'!I48+'Anexo 13'!F38+'Anexo 12'!I107+'Anexo 11'!H48</f>
        <v>641331.41</v>
      </c>
    </row>
  </sheetData>
  <mergeCells count="28">
    <mergeCell ref="B5:G5"/>
    <mergeCell ref="B6:G6"/>
    <mergeCell ref="B19:C19"/>
    <mergeCell ref="B2:G2"/>
    <mergeCell ref="B8:G8"/>
    <mergeCell ref="F11:G11"/>
    <mergeCell ref="E9:G9"/>
    <mergeCell ref="B3:G3"/>
    <mergeCell ref="B14:G14"/>
    <mergeCell ref="B12:B13"/>
    <mergeCell ref="B45:C45"/>
    <mergeCell ref="D50:E50"/>
    <mergeCell ref="B38:C38"/>
    <mergeCell ref="B39:C39"/>
    <mergeCell ref="B46:C46"/>
    <mergeCell ref="B40:G40"/>
    <mergeCell ref="B42:G42"/>
    <mergeCell ref="B41:G41"/>
    <mergeCell ref="B44:C44"/>
    <mergeCell ref="B22:G22"/>
    <mergeCell ref="B33:G33"/>
    <mergeCell ref="B20:G20"/>
    <mergeCell ref="B26:G26"/>
    <mergeCell ref="B29:G29"/>
    <mergeCell ref="C12:C13"/>
    <mergeCell ref="F12:F13"/>
    <mergeCell ref="G12:G13"/>
    <mergeCell ref="B21:G21"/>
  </mergeCells>
  <printOptions horizontalCentered="1"/>
  <pageMargins left="0.35433070866141736" right="0.2362204724409449" top="0.4330708661417323" bottom="0.8267716535433072" header="0" footer="0"/>
  <pageSetup fitToHeight="2" fitToWidth="1" horizontalDpi="600" verticalDpi="600" orientation="landscape" scale="95" r:id="rId2"/>
  <headerFooter alignWithMargins="0">
    <oddFooter>&amp;R&amp;P</oddFooter>
  </headerFooter>
  <ignoredErrors>
    <ignoredError sqref="G23:G25 C16:C23 G16:G19 C25 D16:F25 B16:B25 B33:C43 D39:D43 D33:D37 G33:G43 E33:F37 E39:F43" numberStoredAsText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93"/>
  <sheetViews>
    <sheetView tabSelected="1" workbookViewId="0" topLeftCell="A1">
      <selection activeCell="A4" sqref="A4:N4"/>
    </sheetView>
  </sheetViews>
  <sheetFormatPr defaultColWidth="11.421875" defaultRowHeight="12.75" outlineLevelRow="2"/>
  <cols>
    <col min="1" max="1" width="1.1484375" style="0" customWidth="1"/>
    <col min="2" max="2" width="13.140625" style="0" bestFit="1" customWidth="1"/>
    <col min="3" max="3" width="30.00390625" style="0" customWidth="1"/>
    <col min="4" max="4" width="7.28125" style="0" bestFit="1" customWidth="1"/>
    <col min="5" max="5" width="8.7109375" style="0" bestFit="1" customWidth="1"/>
    <col min="6" max="6" width="37.28125" style="0" customWidth="1"/>
    <col min="7" max="7" width="24.421875" style="0" bestFit="1" customWidth="1"/>
    <col min="8" max="8" width="11.28125" style="100" bestFit="1" customWidth="1"/>
    <col min="9" max="9" width="23.140625" style="0" bestFit="1" customWidth="1"/>
  </cols>
  <sheetData>
    <row r="1" ht="12.75">
      <c r="H1"/>
    </row>
    <row r="2" spans="2:9" ht="12.75">
      <c r="B2" s="248" t="s">
        <v>0</v>
      </c>
      <c r="C2" s="249"/>
      <c r="D2" s="249"/>
      <c r="E2" s="249"/>
      <c r="F2" s="249"/>
      <c r="G2" s="249"/>
      <c r="H2" s="249"/>
      <c r="I2" s="250"/>
    </row>
    <row r="3" spans="2:9" ht="12.75">
      <c r="B3" s="44"/>
      <c r="C3" s="97"/>
      <c r="D3" s="97"/>
      <c r="E3" s="97"/>
      <c r="F3" s="97"/>
      <c r="G3" s="21"/>
      <c r="H3" s="21"/>
      <c r="I3" s="29"/>
    </row>
    <row r="4" spans="2:9" ht="12.75">
      <c r="B4" s="232" t="s">
        <v>1</v>
      </c>
      <c r="C4" s="233"/>
      <c r="D4" s="233"/>
      <c r="E4" s="233"/>
      <c r="F4" s="233"/>
      <c r="G4" s="233"/>
      <c r="H4" s="233"/>
      <c r="I4" s="234"/>
    </row>
    <row r="5" spans="2:9" ht="13.5">
      <c r="B5" s="170"/>
      <c r="C5" s="21"/>
      <c r="D5" s="98"/>
      <c r="E5" s="98"/>
      <c r="F5" s="98"/>
      <c r="G5" s="21"/>
      <c r="H5" s="21"/>
      <c r="I5" s="29"/>
    </row>
    <row r="6" spans="2:9" ht="12.75">
      <c r="B6" s="232" t="s">
        <v>451</v>
      </c>
      <c r="C6" s="233"/>
      <c r="D6" s="233"/>
      <c r="E6" s="233"/>
      <c r="F6" s="233"/>
      <c r="G6" s="233"/>
      <c r="H6" s="233"/>
      <c r="I6" s="234"/>
    </row>
    <row r="7" spans="2:9" ht="12.75">
      <c r="B7" s="46"/>
      <c r="C7" s="33"/>
      <c r="D7" s="33"/>
      <c r="E7" s="33"/>
      <c r="F7" s="33"/>
      <c r="G7" s="33"/>
      <c r="H7" s="171"/>
      <c r="I7" s="169" t="s">
        <v>439</v>
      </c>
    </row>
    <row r="8" spans="2:10" ht="13.5" thickBot="1">
      <c r="B8" s="267" t="s">
        <v>7</v>
      </c>
      <c r="C8" s="268"/>
      <c r="D8" s="267" t="s">
        <v>323</v>
      </c>
      <c r="E8" s="269"/>
      <c r="F8" s="269"/>
      <c r="G8" s="269"/>
      <c r="H8" s="268"/>
      <c r="I8" s="270" t="s">
        <v>324</v>
      </c>
      <c r="J8" s="67"/>
    </row>
    <row r="9" spans="2:9" ht="13.5" outlineLevel="2" thickBot="1">
      <c r="B9" s="101" t="s">
        <v>325</v>
      </c>
      <c r="C9" s="102" t="s">
        <v>8</v>
      </c>
      <c r="D9" s="103" t="s">
        <v>326</v>
      </c>
      <c r="E9" s="104" t="s">
        <v>327</v>
      </c>
      <c r="F9" s="103" t="s">
        <v>328</v>
      </c>
      <c r="G9" s="102" t="s">
        <v>329</v>
      </c>
      <c r="H9" s="105" t="s">
        <v>330</v>
      </c>
      <c r="I9" s="271"/>
    </row>
    <row r="10" spans="2:9" ht="33.75" outlineLevel="2">
      <c r="B10" s="106" t="s">
        <v>331</v>
      </c>
      <c r="C10" s="107" t="s">
        <v>217</v>
      </c>
      <c r="D10" s="108">
        <v>6261</v>
      </c>
      <c r="E10" s="109">
        <v>38890</v>
      </c>
      <c r="F10" s="107" t="str">
        <f>+C10</f>
        <v>RADIO SISTEMA SUROESTE S.A. DE C.V.</v>
      </c>
      <c r="G10" s="107" t="s">
        <v>332</v>
      </c>
      <c r="H10" s="110">
        <v>6072</v>
      </c>
      <c r="I10" s="111" t="s">
        <v>333</v>
      </c>
    </row>
    <row r="11" spans="2:9" ht="12.75" outlineLevel="1">
      <c r="B11" s="112" t="s">
        <v>334</v>
      </c>
      <c r="C11" s="113"/>
      <c r="D11" s="114"/>
      <c r="E11" s="115"/>
      <c r="F11" s="113"/>
      <c r="G11" s="113"/>
      <c r="H11" s="116">
        <f>SUBTOTAL(9,H10:H10)</f>
        <v>6072</v>
      </c>
      <c r="I11" s="117"/>
    </row>
    <row r="12" spans="2:9" ht="12.75" outlineLevel="2">
      <c r="B12" s="118" t="s">
        <v>335</v>
      </c>
      <c r="C12" s="113" t="s">
        <v>227</v>
      </c>
      <c r="D12" s="114">
        <v>5218</v>
      </c>
      <c r="E12" s="115">
        <v>38883</v>
      </c>
      <c r="F12" s="113" t="s">
        <v>336</v>
      </c>
      <c r="G12" s="113" t="s">
        <v>337</v>
      </c>
      <c r="H12" s="42">
        <v>65</v>
      </c>
      <c r="I12" s="119"/>
    </row>
    <row r="13" spans="2:9" ht="12.75" outlineLevel="2">
      <c r="B13" s="118" t="s">
        <v>335</v>
      </c>
      <c r="C13" s="113" t="s">
        <v>227</v>
      </c>
      <c r="D13" s="114" t="s">
        <v>338</v>
      </c>
      <c r="E13" s="115">
        <v>38893</v>
      </c>
      <c r="F13" s="113" t="s">
        <v>339</v>
      </c>
      <c r="G13" s="113" t="s">
        <v>340</v>
      </c>
      <c r="H13" s="42">
        <f>602.66-65</f>
        <v>537.66</v>
      </c>
      <c r="I13" s="119"/>
    </row>
    <row r="14" spans="2:9" ht="12.75" outlineLevel="1">
      <c r="B14" s="112" t="s">
        <v>341</v>
      </c>
      <c r="C14" s="113"/>
      <c r="D14" s="114"/>
      <c r="E14" s="115"/>
      <c r="F14" s="113"/>
      <c r="G14" s="113"/>
      <c r="H14" s="116">
        <f>SUBTOTAL(9,H12:H13)</f>
        <v>602.66</v>
      </c>
      <c r="I14" s="119"/>
    </row>
    <row r="15" spans="2:9" ht="12.75" outlineLevel="2">
      <c r="B15" s="118" t="s">
        <v>342</v>
      </c>
      <c r="C15" s="113" t="s">
        <v>233</v>
      </c>
      <c r="D15" s="114">
        <v>5676</v>
      </c>
      <c r="E15" s="115">
        <v>38877</v>
      </c>
      <c r="F15" s="113" t="s">
        <v>343</v>
      </c>
      <c r="G15" s="113" t="s">
        <v>344</v>
      </c>
      <c r="H15" s="42">
        <v>5750</v>
      </c>
      <c r="I15" s="120" t="s">
        <v>345</v>
      </c>
    </row>
    <row r="16" spans="2:9" ht="12.75" outlineLevel="2">
      <c r="B16" s="118" t="s">
        <v>342</v>
      </c>
      <c r="C16" s="113" t="s">
        <v>233</v>
      </c>
      <c r="D16" s="114">
        <v>65</v>
      </c>
      <c r="E16" s="115">
        <v>38889</v>
      </c>
      <c r="F16" s="113" t="s">
        <v>346</v>
      </c>
      <c r="G16" s="113" t="s">
        <v>347</v>
      </c>
      <c r="H16" s="42">
        <v>13455</v>
      </c>
      <c r="I16" s="120" t="s">
        <v>345</v>
      </c>
    </row>
    <row r="17" spans="2:9" ht="12.75" outlineLevel="2">
      <c r="B17" s="118" t="s">
        <v>342</v>
      </c>
      <c r="C17" s="113" t="s">
        <v>233</v>
      </c>
      <c r="D17" s="114">
        <v>613</v>
      </c>
      <c r="E17" s="115">
        <v>38889</v>
      </c>
      <c r="F17" s="113" t="s">
        <v>348</v>
      </c>
      <c r="G17" s="113" t="s">
        <v>349</v>
      </c>
      <c r="H17" s="42">
        <v>80500</v>
      </c>
      <c r="I17" s="120" t="s">
        <v>345</v>
      </c>
    </row>
    <row r="18" spans="2:9" ht="12.75" outlineLevel="2">
      <c r="B18" s="118" t="s">
        <v>342</v>
      </c>
      <c r="C18" s="113" t="s">
        <v>233</v>
      </c>
      <c r="D18" s="114">
        <v>887</v>
      </c>
      <c r="E18" s="115">
        <v>38882</v>
      </c>
      <c r="F18" s="113" t="s">
        <v>350</v>
      </c>
      <c r="G18" s="113" t="s">
        <v>351</v>
      </c>
      <c r="H18" s="42">
        <v>8280</v>
      </c>
      <c r="I18" s="120" t="s">
        <v>345</v>
      </c>
    </row>
    <row r="19" spans="2:9" ht="12.75" outlineLevel="2">
      <c r="B19" s="118" t="s">
        <v>342</v>
      </c>
      <c r="C19" s="113" t="s">
        <v>233</v>
      </c>
      <c r="D19" s="114">
        <v>5693</v>
      </c>
      <c r="E19" s="115">
        <v>38881</v>
      </c>
      <c r="F19" s="113" t="s">
        <v>343</v>
      </c>
      <c r="G19" s="113" t="s">
        <v>344</v>
      </c>
      <c r="H19" s="42">
        <v>6037</v>
      </c>
      <c r="I19" s="120" t="s">
        <v>345</v>
      </c>
    </row>
    <row r="20" spans="2:9" ht="12.75" outlineLevel="2">
      <c r="B20" s="118" t="s">
        <v>342</v>
      </c>
      <c r="C20" s="113" t="s">
        <v>233</v>
      </c>
      <c r="D20" s="114" t="s">
        <v>352</v>
      </c>
      <c r="E20" s="115">
        <v>38869</v>
      </c>
      <c r="F20" s="113" t="s">
        <v>353</v>
      </c>
      <c r="G20" s="113" t="s">
        <v>354</v>
      </c>
      <c r="H20" s="42">
        <v>172.5</v>
      </c>
      <c r="I20" s="120"/>
    </row>
    <row r="21" spans="2:9" ht="12.75" outlineLevel="2">
      <c r="B21" s="118" t="s">
        <v>342</v>
      </c>
      <c r="C21" s="113" t="s">
        <v>233</v>
      </c>
      <c r="D21" s="114" t="s">
        <v>338</v>
      </c>
      <c r="E21" s="121">
        <v>38808</v>
      </c>
      <c r="F21" s="113" t="s">
        <v>355</v>
      </c>
      <c r="G21" s="113" t="s">
        <v>355</v>
      </c>
      <c r="H21" s="42">
        <f>88+112+92+112+92+92</f>
        <v>588</v>
      </c>
      <c r="I21" s="119"/>
    </row>
    <row r="22" spans="2:9" ht="12.75" outlineLevel="2">
      <c r="B22" s="118" t="s">
        <v>342</v>
      </c>
      <c r="C22" s="113" t="s">
        <v>233</v>
      </c>
      <c r="D22" s="114">
        <v>5024</v>
      </c>
      <c r="E22" s="115">
        <v>38826</v>
      </c>
      <c r="F22" s="113" t="s">
        <v>356</v>
      </c>
      <c r="G22" s="113" t="s">
        <v>357</v>
      </c>
      <c r="H22" s="42">
        <v>236</v>
      </c>
      <c r="I22" s="119"/>
    </row>
    <row r="23" spans="2:9" ht="12.75" outlineLevel="2">
      <c r="B23" s="118" t="s">
        <v>342</v>
      </c>
      <c r="C23" s="113" t="s">
        <v>233</v>
      </c>
      <c r="D23" s="114">
        <v>4648</v>
      </c>
      <c r="E23" s="115">
        <v>38826</v>
      </c>
      <c r="F23" s="113" t="s">
        <v>356</v>
      </c>
      <c r="G23" s="113" t="s">
        <v>357</v>
      </c>
      <c r="H23" s="42">
        <v>341</v>
      </c>
      <c r="I23" s="119"/>
    </row>
    <row r="24" spans="2:9" ht="12.75" outlineLevel="2">
      <c r="B24" s="118" t="s">
        <v>342</v>
      </c>
      <c r="C24" s="113" t="s">
        <v>233</v>
      </c>
      <c r="D24" s="114" t="s">
        <v>358</v>
      </c>
      <c r="E24" s="115">
        <v>38827</v>
      </c>
      <c r="F24" s="113" t="s">
        <v>359</v>
      </c>
      <c r="G24" s="113" t="s">
        <v>357</v>
      </c>
      <c r="H24" s="42">
        <v>200</v>
      </c>
      <c r="I24" s="119"/>
    </row>
    <row r="25" spans="2:9" ht="12.75" outlineLevel="2">
      <c r="B25" s="118" t="s">
        <v>342</v>
      </c>
      <c r="C25" s="113" t="s">
        <v>233</v>
      </c>
      <c r="D25" s="114" t="s">
        <v>338</v>
      </c>
      <c r="E25" s="121">
        <v>38808</v>
      </c>
      <c r="F25" s="113" t="s">
        <v>360</v>
      </c>
      <c r="G25" s="113" t="s">
        <v>361</v>
      </c>
      <c r="H25" s="42">
        <v>542.8</v>
      </c>
      <c r="I25" s="119"/>
    </row>
    <row r="26" spans="2:9" ht="12.75" outlineLevel="1">
      <c r="B26" s="112" t="s">
        <v>362</v>
      </c>
      <c r="C26" s="113"/>
      <c r="D26" s="114"/>
      <c r="E26" s="121"/>
      <c r="F26" s="113"/>
      <c r="G26" s="113"/>
      <c r="H26" s="116">
        <f>SUBTOTAL(9,H15:H25)</f>
        <v>116102.3</v>
      </c>
      <c r="I26" s="119"/>
    </row>
    <row r="27" spans="2:9" ht="12.75" outlineLevel="2">
      <c r="B27" s="118" t="s">
        <v>363</v>
      </c>
      <c r="C27" s="113" t="s">
        <v>235</v>
      </c>
      <c r="D27" s="114">
        <v>1467</v>
      </c>
      <c r="E27" s="115">
        <v>38896</v>
      </c>
      <c r="F27" s="113" t="s">
        <v>364</v>
      </c>
      <c r="G27" s="113" t="s">
        <v>365</v>
      </c>
      <c r="H27" s="42">
        <v>75</v>
      </c>
      <c r="I27" s="119"/>
    </row>
    <row r="28" spans="2:9" ht="12.75" outlineLevel="2">
      <c r="B28" s="118" t="s">
        <v>363</v>
      </c>
      <c r="C28" s="113" t="s">
        <v>235</v>
      </c>
      <c r="D28" s="114">
        <v>536</v>
      </c>
      <c r="E28" s="115">
        <v>38845</v>
      </c>
      <c r="F28" s="113" t="s">
        <v>366</v>
      </c>
      <c r="G28" s="113" t="s">
        <v>367</v>
      </c>
      <c r="H28" s="42">
        <v>1180</v>
      </c>
      <c r="I28" s="119"/>
    </row>
    <row r="29" spans="2:9" ht="12.75" outlineLevel="2">
      <c r="B29" s="118" t="s">
        <v>363</v>
      </c>
      <c r="C29" s="113" t="s">
        <v>235</v>
      </c>
      <c r="D29" s="114">
        <v>4581</v>
      </c>
      <c r="E29" s="115">
        <v>38825</v>
      </c>
      <c r="F29" s="113" t="s">
        <v>356</v>
      </c>
      <c r="G29" s="113" t="s">
        <v>357</v>
      </c>
      <c r="H29" s="42">
        <v>218</v>
      </c>
      <c r="I29" s="119"/>
    </row>
    <row r="30" spans="2:9" ht="12.75" outlineLevel="2">
      <c r="B30" s="118" t="s">
        <v>363</v>
      </c>
      <c r="C30" s="113" t="s">
        <v>235</v>
      </c>
      <c r="D30" s="114">
        <v>5025</v>
      </c>
      <c r="E30" s="115">
        <v>38826</v>
      </c>
      <c r="F30" s="113" t="s">
        <v>356</v>
      </c>
      <c r="G30" s="113" t="s">
        <v>357</v>
      </c>
      <c r="H30" s="42">
        <v>36</v>
      </c>
      <c r="I30" s="119"/>
    </row>
    <row r="31" spans="2:9" ht="12.75" outlineLevel="2">
      <c r="B31" s="118" t="s">
        <v>363</v>
      </c>
      <c r="C31" s="113" t="s">
        <v>235</v>
      </c>
      <c r="D31" s="114">
        <v>23727</v>
      </c>
      <c r="E31" s="115">
        <v>38875</v>
      </c>
      <c r="F31" s="113" t="s">
        <v>368</v>
      </c>
      <c r="G31" s="113" t="s">
        <v>338</v>
      </c>
      <c r="H31" s="42">
        <v>210.68</v>
      </c>
      <c r="I31" s="119"/>
    </row>
    <row r="32" spans="2:9" ht="12.75" outlineLevel="1">
      <c r="B32" s="112" t="s">
        <v>369</v>
      </c>
      <c r="C32" s="113"/>
      <c r="D32" s="114"/>
      <c r="E32" s="115"/>
      <c r="F32" s="113"/>
      <c r="G32" s="113"/>
      <c r="H32" s="116">
        <f>SUBTOTAL(9,H27:H31)</f>
        <v>1719.68</v>
      </c>
      <c r="I32" s="119"/>
    </row>
    <row r="33" spans="2:9" ht="12.75" outlineLevel="2">
      <c r="B33" s="118" t="s">
        <v>370</v>
      </c>
      <c r="C33" s="113" t="s">
        <v>243</v>
      </c>
      <c r="D33" s="114">
        <v>202761</v>
      </c>
      <c r="E33" s="115">
        <v>38884</v>
      </c>
      <c r="F33" s="113" t="s">
        <v>371</v>
      </c>
      <c r="G33" s="113" t="s">
        <v>372</v>
      </c>
      <c r="H33" s="42">
        <v>1000.02</v>
      </c>
      <c r="I33" s="119"/>
    </row>
    <row r="34" spans="2:9" ht="12.75" outlineLevel="1">
      <c r="B34" s="112" t="s">
        <v>373</v>
      </c>
      <c r="C34" s="113"/>
      <c r="D34" s="114"/>
      <c r="E34" s="115"/>
      <c r="F34" s="113"/>
      <c r="G34" s="113"/>
      <c r="H34" s="116">
        <f>SUBTOTAL(9,H33:H33)</f>
        <v>1000.02</v>
      </c>
      <c r="I34" s="119"/>
    </row>
    <row r="35" spans="2:9" ht="12.75" outlineLevel="2">
      <c r="B35" s="118" t="s">
        <v>374</v>
      </c>
      <c r="C35" s="113" t="s">
        <v>253</v>
      </c>
      <c r="D35" s="114" t="s">
        <v>338</v>
      </c>
      <c r="E35" s="113"/>
      <c r="F35" s="113" t="s">
        <v>360</v>
      </c>
      <c r="G35" s="113" t="s">
        <v>375</v>
      </c>
      <c r="H35" s="42">
        <v>1905</v>
      </c>
      <c r="I35" s="119"/>
    </row>
    <row r="36" spans="2:9" ht="12.75" outlineLevel="2">
      <c r="B36" s="118" t="s">
        <v>374</v>
      </c>
      <c r="C36" s="113" t="s">
        <v>253</v>
      </c>
      <c r="D36" s="114">
        <v>60963</v>
      </c>
      <c r="E36" s="115">
        <v>38887</v>
      </c>
      <c r="F36" s="113" t="s">
        <v>376</v>
      </c>
      <c r="G36" s="113" t="s">
        <v>372</v>
      </c>
      <c r="H36" s="42">
        <v>810</v>
      </c>
      <c r="I36" s="119"/>
    </row>
    <row r="37" spans="2:9" ht="12.75" outlineLevel="2">
      <c r="B37" s="118" t="s">
        <v>374</v>
      </c>
      <c r="C37" s="113" t="s">
        <v>253</v>
      </c>
      <c r="D37" s="114">
        <v>30851</v>
      </c>
      <c r="E37" s="115">
        <v>38895</v>
      </c>
      <c r="F37" s="113" t="s">
        <v>377</v>
      </c>
      <c r="G37" s="113" t="s">
        <v>357</v>
      </c>
      <c r="H37" s="42">
        <v>390</v>
      </c>
      <c r="I37" s="119"/>
    </row>
    <row r="38" spans="2:9" ht="12.75" outlineLevel="2">
      <c r="B38" s="118" t="s">
        <v>374</v>
      </c>
      <c r="C38" s="113" t="s">
        <v>253</v>
      </c>
      <c r="D38" s="114"/>
      <c r="E38" s="115">
        <v>38814</v>
      </c>
      <c r="F38" s="113" t="s">
        <v>355</v>
      </c>
      <c r="G38" s="113"/>
      <c r="H38" s="42">
        <v>35</v>
      </c>
      <c r="I38" s="119"/>
    </row>
    <row r="39" spans="2:9" ht="12.75" outlineLevel="2">
      <c r="B39" s="118" t="s">
        <v>374</v>
      </c>
      <c r="C39" s="113" t="s">
        <v>253</v>
      </c>
      <c r="D39" s="114">
        <v>37503</v>
      </c>
      <c r="E39" s="115">
        <v>38867</v>
      </c>
      <c r="F39" s="113" t="s">
        <v>378</v>
      </c>
      <c r="G39" s="113" t="s">
        <v>379</v>
      </c>
      <c r="H39" s="42">
        <v>230</v>
      </c>
      <c r="I39" s="119"/>
    </row>
    <row r="40" spans="2:9" ht="12.75" outlineLevel="2">
      <c r="B40" s="118" t="s">
        <v>374</v>
      </c>
      <c r="C40" s="113" t="s">
        <v>253</v>
      </c>
      <c r="D40" s="114">
        <v>23956</v>
      </c>
      <c r="E40" s="115">
        <v>38882</v>
      </c>
      <c r="F40" s="113" t="s">
        <v>368</v>
      </c>
      <c r="G40" s="113" t="s">
        <v>338</v>
      </c>
      <c r="H40" s="42">
        <v>434.7</v>
      </c>
      <c r="I40" s="119"/>
    </row>
    <row r="41" spans="2:9" ht="12.75" outlineLevel="2">
      <c r="B41" s="118" t="s">
        <v>374</v>
      </c>
      <c r="C41" s="113" t="s">
        <v>253</v>
      </c>
      <c r="D41" s="114">
        <v>24133</v>
      </c>
      <c r="E41" s="115">
        <v>38892</v>
      </c>
      <c r="F41" s="113" t="s">
        <v>368</v>
      </c>
      <c r="G41" s="113" t="s">
        <v>338</v>
      </c>
      <c r="H41" s="42">
        <v>775.1</v>
      </c>
      <c r="I41" s="119"/>
    </row>
    <row r="42" spans="2:9" ht="22.5" outlineLevel="2">
      <c r="B42" s="118" t="s">
        <v>374</v>
      </c>
      <c r="C42" s="113" t="s">
        <v>253</v>
      </c>
      <c r="D42" s="114" t="s">
        <v>380</v>
      </c>
      <c r="E42" s="115">
        <v>38856</v>
      </c>
      <c r="F42" s="113" t="s">
        <v>381</v>
      </c>
      <c r="G42" s="113" t="s">
        <v>382</v>
      </c>
      <c r="H42" s="42">
        <v>2070</v>
      </c>
      <c r="I42" s="117" t="s">
        <v>383</v>
      </c>
    </row>
    <row r="43" spans="2:9" ht="12.75" outlineLevel="2">
      <c r="B43" s="118" t="s">
        <v>374</v>
      </c>
      <c r="C43" s="113" t="s">
        <v>253</v>
      </c>
      <c r="D43" s="114">
        <v>183</v>
      </c>
      <c r="E43" s="115">
        <v>38918</v>
      </c>
      <c r="F43" s="113" t="s">
        <v>384</v>
      </c>
      <c r="G43" s="113" t="s">
        <v>367</v>
      </c>
      <c r="H43" s="42">
        <v>494.5</v>
      </c>
      <c r="I43" s="119"/>
    </row>
    <row r="44" spans="2:9" ht="12.75" outlineLevel="2">
      <c r="B44" s="118" t="s">
        <v>374</v>
      </c>
      <c r="C44" s="113" t="s">
        <v>253</v>
      </c>
      <c r="D44" s="114">
        <v>24210</v>
      </c>
      <c r="E44" s="115">
        <v>38896</v>
      </c>
      <c r="F44" s="113" t="s">
        <v>368</v>
      </c>
      <c r="G44" s="113" t="s">
        <v>338</v>
      </c>
      <c r="H44" s="42">
        <v>210.68</v>
      </c>
      <c r="I44" s="119"/>
    </row>
    <row r="45" spans="2:9" ht="12.75" outlineLevel="2">
      <c r="B45" s="118" t="s">
        <v>374</v>
      </c>
      <c r="C45" s="113" t="s">
        <v>253</v>
      </c>
      <c r="D45" s="114">
        <v>7698</v>
      </c>
      <c r="E45" s="115">
        <v>38896</v>
      </c>
      <c r="F45" s="113" t="s">
        <v>385</v>
      </c>
      <c r="G45" s="113" t="s">
        <v>367</v>
      </c>
      <c r="H45" s="42">
        <v>774.64</v>
      </c>
      <c r="I45" s="119"/>
    </row>
    <row r="46" spans="2:9" ht="12.75" outlineLevel="1">
      <c r="B46" s="112" t="s">
        <v>386</v>
      </c>
      <c r="C46" s="113"/>
      <c r="D46" s="114"/>
      <c r="E46" s="115"/>
      <c r="F46" s="113"/>
      <c r="G46" s="113"/>
      <c r="H46" s="116">
        <f>SUBTOTAL(9,H35:H45)</f>
        <v>8129.620000000001</v>
      </c>
      <c r="I46" s="119"/>
    </row>
    <row r="47" spans="2:9" ht="12.75" outlineLevel="2">
      <c r="B47" s="118" t="s">
        <v>387</v>
      </c>
      <c r="C47" s="113" t="s">
        <v>255</v>
      </c>
      <c r="D47" s="114" t="s">
        <v>338</v>
      </c>
      <c r="E47" s="115"/>
      <c r="F47" s="113" t="s">
        <v>388</v>
      </c>
      <c r="G47" s="113" t="s">
        <v>389</v>
      </c>
      <c r="H47" s="42">
        <f>33.65+67+87+300+1290</f>
        <v>1777.65</v>
      </c>
      <c r="I47" s="119"/>
    </row>
    <row r="48" spans="2:9" ht="12.75" outlineLevel="2">
      <c r="B48" s="118" t="s">
        <v>387</v>
      </c>
      <c r="C48" s="113" t="s">
        <v>255</v>
      </c>
      <c r="D48" s="114">
        <v>404</v>
      </c>
      <c r="E48" s="115">
        <v>38883</v>
      </c>
      <c r="F48" s="113" t="s">
        <v>390</v>
      </c>
      <c r="G48" s="113" t="s">
        <v>391</v>
      </c>
      <c r="H48" s="42">
        <v>4830</v>
      </c>
      <c r="I48" s="119"/>
    </row>
    <row r="49" spans="2:9" ht="12.75" outlineLevel="1">
      <c r="B49" s="112" t="s">
        <v>392</v>
      </c>
      <c r="C49" s="113"/>
      <c r="D49" s="114"/>
      <c r="E49" s="115"/>
      <c r="F49" s="113"/>
      <c r="G49" s="113"/>
      <c r="H49" s="116">
        <f>SUBTOTAL(9,H47:H48)</f>
        <v>6607.65</v>
      </c>
      <c r="I49" s="119"/>
    </row>
    <row r="50" spans="2:9" ht="12.75" outlineLevel="2">
      <c r="B50" s="118" t="s">
        <v>393</v>
      </c>
      <c r="C50" s="113" t="s">
        <v>259</v>
      </c>
      <c r="D50" s="114">
        <v>15096</v>
      </c>
      <c r="E50" s="115">
        <v>38887</v>
      </c>
      <c r="F50" s="113" t="s">
        <v>394</v>
      </c>
      <c r="G50" s="113" t="s">
        <v>372</v>
      </c>
      <c r="H50" s="42">
        <v>4600</v>
      </c>
      <c r="I50" s="119"/>
    </row>
    <row r="51" spans="2:9" ht="22.5" outlineLevel="2">
      <c r="B51" s="118" t="s">
        <v>393</v>
      </c>
      <c r="C51" s="113" t="s">
        <v>259</v>
      </c>
      <c r="D51" s="114">
        <v>111332</v>
      </c>
      <c r="E51" s="115">
        <v>38894</v>
      </c>
      <c r="F51" s="122" t="s">
        <v>395</v>
      </c>
      <c r="G51" s="113" t="s">
        <v>372</v>
      </c>
      <c r="H51" s="42">
        <v>4572</v>
      </c>
      <c r="I51" s="119"/>
    </row>
    <row r="52" spans="2:9" ht="12.75" outlineLevel="2">
      <c r="B52" s="118" t="s">
        <v>393</v>
      </c>
      <c r="C52" s="113" t="s">
        <v>259</v>
      </c>
      <c r="D52" s="114">
        <v>865</v>
      </c>
      <c r="E52" s="115">
        <v>38871</v>
      </c>
      <c r="F52" s="113" t="s">
        <v>396</v>
      </c>
      <c r="G52" s="113" t="s">
        <v>372</v>
      </c>
      <c r="H52" s="42">
        <v>200</v>
      </c>
      <c r="I52" s="119"/>
    </row>
    <row r="53" spans="2:9" ht="22.5" outlineLevel="2">
      <c r="B53" s="118" t="s">
        <v>393</v>
      </c>
      <c r="C53" s="113" t="s">
        <v>259</v>
      </c>
      <c r="D53" s="114">
        <v>2952</v>
      </c>
      <c r="E53" s="115">
        <v>38863</v>
      </c>
      <c r="F53" s="113" t="s">
        <v>397</v>
      </c>
      <c r="G53" s="113" t="s">
        <v>398</v>
      </c>
      <c r="H53" s="42">
        <v>1599.99</v>
      </c>
      <c r="I53" s="117" t="s">
        <v>399</v>
      </c>
    </row>
    <row r="54" spans="2:9" ht="12.75" outlineLevel="2">
      <c r="B54" s="118" t="s">
        <v>393</v>
      </c>
      <c r="C54" s="113" t="s">
        <v>259</v>
      </c>
      <c r="D54" s="114">
        <v>403</v>
      </c>
      <c r="E54" s="115">
        <v>38878</v>
      </c>
      <c r="F54" s="113" t="s">
        <v>390</v>
      </c>
      <c r="G54" s="113" t="s">
        <v>349</v>
      </c>
      <c r="H54" s="42">
        <v>4600</v>
      </c>
      <c r="I54" s="119"/>
    </row>
    <row r="55" spans="2:9" ht="12.75" outlineLevel="2">
      <c r="B55" s="118" t="s">
        <v>393</v>
      </c>
      <c r="C55" s="113" t="s">
        <v>259</v>
      </c>
      <c r="D55" s="123">
        <v>177</v>
      </c>
      <c r="E55" s="115">
        <v>38868</v>
      </c>
      <c r="F55" s="113" t="s">
        <v>400</v>
      </c>
      <c r="G55" s="113" t="s">
        <v>349</v>
      </c>
      <c r="H55" s="42">
        <v>4715</v>
      </c>
      <c r="I55" s="119"/>
    </row>
    <row r="56" spans="2:9" ht="12.75" outlineLevel="2">
      <c r="B56" s="118" t="s">
        <v>393</v>
      </c>
      <c r="C56" s="113" t="s">
        <v>259</v>
      </c>
      <c r="D56" s="123">
        <v>240</v>
      </c>
      <c r="E56" s="115">
        <v>38882</v>
      </c>
      <c r="F56" s="113" t="s">
        <v>400</v>
      </c>
      <c r="G56" s="113" t="s">
        <v>349</v>
      </c>
      <c r="H56" s="42">
        <v>4519</v>
      </c>
      <c r="I56" s="119"/>
    </row>
    <row r="57" spans="2:9" ht="12.75" outlineLevel="2">
      <c r="B57" s="118" t="s">
        <v>393</v>
      </c>
      <c r="C57" s="113" t="s">
        <v>259</v>
      </c>
      <c r="D57" s="123">
        <v>222</v>
      </c>
      <c r="E57" s="115">
        <v>38839</v>
      </c>
      <c r="F57" s="113" t="s">
        <v>400</v>
      </c>
      <c r="G57" s="113" t="s">
        <v>349</v>
      </c>
      <c r="H57" s="42">
        <v>4508</v>
      </c>
      <c r="I57" s="119"/>
    </row>
    <row r="58" spans="2:9" ht="12.75" outlineLevel="2">
      <c r="B58" s="118" t="s">
        <v>393</v>
      </c>
      <c r="C58" s="113" t="s">
        <v>259</v>
      </c>
      <c r="D58" s="123">
        <v>296</v>
      </c>
      <c r="E58" s="115">
        <v>38877</v>
      </c>
      <c r="F58" s="113" t="s">
        <v>401</v>
      </c>
      <c r="G58" s="113" t="s">
        <v>349</v>
      </c>
      <c r="H58" s="42">
        <v>4370</v>
      </c>
      <c r="I58" s="119"/>
    </row>
    <row r="59" spans="2:9" ht="12.75" outlineLevel="2">
      <c r="B59" s="118" t="s">
        <v>393</v>
      </c>
      <c r="C59" s="113" t="s">
        <v>259</v>
      </c>
      <c r="D59" s="123">
        <v>54222</v>
      </c>
      <c r="E59" s="115">
        <v>38889</v>
      </c>
      <c r="F59" s="113" t="s">
        <v>402</v>
      </c>
      <c r="G59" s="113" t="s">
        <v>349</v>
      </c>
      <c r="H59" s="42">
        <v>1633</v>
      </c>
      <c r="I59" s="119"/>
    </row>
    <row r="60" spans="2:9" ht="12.75" outlineLevel="2">
      <c r="B60" s="118" t="s">
        <v>393</v>
      </c>
      <c r="C60" s="113" t="s">
        <v>259</v>
      </c>
      <c r="D60" s="123">
        <v>54446</v>
      </c>
      <c r="E60" s="115">
        <v>38898</v>
      </c>
      <c r="F60" s="113" t="s">
        <v>402</v>
      </c>
      <c r="G60" s="113" t="s">
        <v>349</v>
      </c>
      <c r="H60" s="42">
        <v>2964.7</v>
      </c>
      <c r="I60" s="119"/>
    </row>
    <row r="61" spans="2:9" ht="12.75" outlineLevel="2">
      <c r="B61" s="118" t="s">
        <v>393</v>
      </c>
      <c r="C61" s="113" t="s">
        <v>259</v>
      </c>
      <c r="D61" s="123" t="s">
        <v>403</v>
      </c>
      <c r="E61" s="115">
        <v>38876</v>
      </c>
      <c r="F61" s="113" t="s">
        <v>404</v>
      </c>
      <c r="G61" s="113" t="s">
        <v>349</v>
      </c>
      <c r="H61" s="42">
        <v>3862.5</v>
      </c>
      <c r="I61" s="119"/>
    </row>
    <row r="62" spans="2:9" ht="12.75" outlineLevel="2">
      <c r="B62" s="118" t="s">
        <v>393</v>
      </c>
      <c r="C62" s="113" t="s">
        <v>259</v>
      </c>
      <c r="D62" s="123" t="s">
        <v>405</v>
      </c>
      <c r="E62" s="115">
        <v>38873</v>
      </c>
      <c r="F62" s="113" t="s">
        <v>404</v>
      </c>
      <c r="G62" s="113" t="s">
        <v>349</v>
      </c>
      <c r="H62" s="42">
        <v>4400</v>
      </c>
      <c r="I62" s="119" t="s">
        <v>345</v>
      </c>
    </row>
    <row r="63" spans="2:9" ht="12.75" outlineLevel="2">
      <c r="B63" s="118" t="s">
        <v>393</v>
      </c>
      <c r="C63" s="113" t="s">
        <v>259</v>
      </c>
      <c r="D63" s="123" t="s">
        <v>406</v>
      </c>
      <c r="E63" s="115">
        <v>38873</v>
      </c>
      <c r="F63" s="113" t="s">
        <v>404</v>
      </c>
      <c r="G63" s="113" t="s">
        <v>349</v>
      </c>
      <c r="H63" s="42">
        <v>2200</v>
      </c>
      <c r="I63" s="119" t="s">
        <v>345</v>
      </c>
    </row>
    <row r="64" spans="2:9" ht="12.75" outlineLevel="2">
      <c r="B64" s="118" t="s">
        <v>393</v>
      </c>
      <c r="C64" s="113" t="s">
        <v>259</v>
      </c>
      <c r="D64" s="114" t="s">
        <v>338</v>
      </c>
      <c r="E64" s="115"/>
      <c r="F64" s="113" t="s">
        <v>355</v>
      </c>
      <c r="G64" s="113"/>
      <c r="H64" s="42">
        <v>1912.5</v>
      </c>
      <c r="I64" s="119"/>
    </row>
    <row r="65" spans="2:9" ht="12.75" outlineLevel="2">
      <c r="B65" s="118" t="s">
        <v>393</v>
      </c>
      <c r="C65" s="113" t="s">
        <v>259</v>
      </c>
      <c r="D65" s="123">
        <v>2254</v>
      </c>
      <c r="E65" s="115">
        <v>38861</v>
      </c>
      <c r="F65" s="113" t="s">
        <v>407</v>
      </c>
      <c r="G65" s="113" t="s">
        <v>349</v>
      </c>
      <c r="H65" s="42">
        <v>4347</v>
      </c>
      <c r="I65" s="119"/>
    </row>
    <row r="66" spans="2:9" ht="12.75" outlineLevel="2">
      <c r="B66" s="118" t="s">
        <v>393</v>
      </c>
      <c r="C66" s="113" t="s">
        <v>259</v>
      </c>
      <c r="D66" s="123">
        <v>2270</v>
      </c>
      <c r="E66" s="115">
        <v>38880</v>
      </c>
      <c r="F66" s="113" t="s">
        <v>407</v>
      </c>
      <c r="G66" s="113" t="s">
        <v>349</v>
      </c>
      <c r="H66" s="42">
        <v>3944.5</v>
      </c>
      <c r="I66" s="119"/>
    </row>
    <row r="67" spans="2:9" ht="12.75" outlineLevel="2">
      <c r="B67" s="118" t="s">
        <v>393</v>
      </c>
      <c r="C67" s="113" t="s">
        <v>259</v>
      </c>
      <c r="D67" s="114">
        <v>158359</v>
      </c>
      <c r="E67" s="115">
        <v>38884</v>
      </c>
      <c r="F67" s="113" t="s">
        <v>408</v>
      </c>
      <c r="G67" s="113" t="s">
        <v>372</v>
      </c>
      <c r="H67" s="42">
        <v>150</v>
      </c>
      <c r="I67" s="119"/>
    </row>
    <row r="68" spans="2:9" ht="12.75" outlineLevel="2">
      <c r="B68" s="118" t="s">
        <v>393</v>
      </c>
      <c r="C68" s="113" t="s">
        <v>259</v>
      </c>
      <c r="D68" s="114">
        <v>5522</v>
      </c>
      <c r="E68" s="115">
        <v>38891</v>
      </c>
      <c r="F68" s="113" t="s">
        <v>409</v>
      </c>
      <c r="G68" s="113" t="s">
        <v>372</v>
      </c>
      <c r="H68" s="42">
        <v>4792</v>
      </c>
      <c r="I68" s="119"/>
    </row>
    <row r="69" spans="2:9" ht="12.75" outlineLevel="2">
      <c r="B69" s="118" t="s">
        <v>393</v>
      </c>
      <c r="C69" s="113" t="s">
        <v>259</v>
      </c>
      <c r="D69" s="114">
        <v>5623</v>
      </c>
      <c r="E69" s="115">
        <v>38894</v>
      </c>
      <c r="F69" s="113" t="s">
        <v>409</v>
      </c>
      <c r="G69" s="113" t="s">
        <v>372</v>
      </c>
      <c r="H69" s="42">
        <v>4580</v>
      </c>
      <c r="I69" s="119"/>
    </row>
    <row r="70" spans="2:9" ht="12.75" outlineLevel="2">
      <c r="B70" s="118" t="s">
        <v>393</v>
      </c>
      <c r="C70" s="113" t="s">
        <v>259</v>
      </c>
      <c r="D70" s="123">
        <v>1748</v>
      </c>
      <c r="E70" s="115">
        <v>38875</v>
      </c>
      <c r="F70" s="113" t="s">
        <v>410</v>
      </c>
      <c r="G70" s="113" t="s">
        <v>349</v>
      </c>
      <c r="H70" s="42">
        <v>2898</v>
      </c>
      <c r="I70" s="119"/>
    </row>
    <row r="71" spans="2:9" ht="12.75" outlineLevel="1">
      <c r="B71" s="112" t="s">
        <v>411</v>
      </c>
      <c r="C71" s="113"/>
      <c r="D71" s="123"/>
      <c r="E71" s="115"/>
      <c r="F71" s="113"/>
      <c r="G71" s="113"/>
      <c r="H71" s="116">
        <f>SUBTOTAL(9,H50:H70)</f>
        <v>71368.19</v>
      </c>
      <c r="I71" s="119"/>
    </row>
    <row r="72" spans="2:9" ht="12.75" outlineLevel="2">
      <c r="B72" s="118" t="s">
        <v>412</v>
      </c>
      <c r="C72" s="113" t="s">
        <v>413</v>
      </c>
      <c r="D72" s="114" t="s">
        <v>338</v>
      </c>
      <c r="E72" s="113"/>
      <c r="F72" s="113" t="s">
        <v>355</v>
      </c>
      <c r="G72" s="113"/>
      <c r="H72" s="42">
        <f>58+88+92+58+92+44+2.29</f>
        <v>434.29</v>
      </c>
      <c r="I72" s="119"/>
    </row>
    <row r="73" spans="2:9" ht="12.75" outlineLevel="2">
      <c r="B73" s="118" t="s">
        <v>412</v>
      </c>
      <c r="C73" s="113" t="s">
        <v>413</v>
      </c>
      <c r="D73" s="114">
        <v>17606</v>
      </c>
      <c r="E73" s="115">
        <v>38824</v>
      </c>
      <c r="F73" s="113" t="s">
        <v>414</v>
      </c>
      <c r="G73" s="113" t="s">
        <v>367</v>
      </c>
      <c r="H73" s="42">
        <v>2344</v>
      </c>
      <c r="I73" s="119"/>
    </row>
    <row r="74" spans="2:9" ht="12.75" outlineLevel="1">
      <c r="B74" s="112" t="s">
        <v>415</v>
      </c>
      <c r="C74" s="113"/>
      <c r="D74" s="114"/>
      <c r="E74" s="115"/>
      <c r="F74" s="113"/>
      <c r="G74" s="113"/>
      <c r="H74" s="116">
        <f>SUBTOTAL(9,H72:H73)</f>
        <v>2778.29</v>
      </c>
      <c r="I74" s="119"/>
    </row>
    <row r="75" spans="2:9" ht="13.5" thickBot="1">
      <c r="B75" s="124" t="s">
        <v>416</v>
      </c>
      <c r="C75" s="125"/>
      <c r="D75" s="126"/>
      <c r="E75" s="127"/>
      <c r="F75" s="125"/>
      <c r="G75" s="125"/>
      <c r="H75" s="128">
        <f>SUBTOTAL(9,H9:H73)</f>
        <v>214380.41000000003</v>
      </c>
      <c r="I75" s="129"/>
    </row>
    <row r="76" spans="2:9" ht="12.75">
      <c r="B76" s="21"/>
      <c r="C76" s="21"/>
      <c r="D76" s="21"/>
      <c r="E76" s="21"/>
      <c r="F76" s="21"/>
      <c r="G76" s="21"/>
      <c r="H76" s="130"/>
      <c r="I76" s="21"/>
    </row>
    <row r="77" spans="2:9" ht="12.75">
      <c r="B77" s="21"/>
      <c r="C77" s="21"/>
      <c r="D77" s="21"/>
      <c r="E77" s="21"/>
      <c r="F77" s="21"/>
      <c r="G77" s="21"/>
      <c r="H77" s="130"/>
      <c r="I77" s="21"/>
    </row>
    <row r="78" spans="2:9" ht="12.75">
      <c r="B78" s="21"/>
      <c r="C78" s="21"/>
      <c r="D78" s="21"/>
      <c r="E78" s="21"/>
      <c r="F78" s="21"/>
      <c r="G78" s="21"/>
      <c r="H78" s="130"/>
      <c r="I78" s="21"/>
    </row>
    <row r="79" spans="2:9" ht="12.75">
      <c r="B79" s="21"/>
      <c r="C79" s="21"/>
      <c r="D79" s="21"/>
      <c r="E79" s="21"/>
      <c r="F79" s="21"/>
      <c r="G79" s="21"/>
      <c r="H79" s="130"/>
      <c r="I79" s="21"/>
    </row>
    <row r="80" spans="2:9" ht="12.75">
      <c r="B80" s="21"/>
      <c r="C80" s="21"/>
      <c r="D80" s="21"/>
      <c r="E80" s="21"/>
      <c r="F80" s="21"/>
      <c r="G80" s="21"/>
      <c r="H80" s="130"/>
      <c r="I80" s="21"/>
    </row>
    <row r="81" spans="2:9" ht="12.75">
      <c r="B81" s="21"/>
      <c r="C81" s="21"/>
      <c r="D81" s="21"/>
      <c r="E81" s="21"/>
      <c r="F81" s="21"/>
      <c r="G81" s="21"/>
      <c r="H81" s="130"/>
      <c r="I81" s="21"/>
    </row>
    <row r="82" spans="2:9" ht="12.75">
      <c r="B82" s="21"/>
      <c r="C82" s="21"/>
      <c r="D82" s="21"/>
      <c r="E82" s="21"/>
      <c r="F82" s="21"/>
      <c r="G82" s="21"/>
      <c r="H82" s="130"/>
      <c r="I82" s="21"/>
    </row>
    <row r="83" spans="2:9" ht="12.75">
      <c r="B83" s="21"/>
      <c r="C83" s="21"/>
      <c r="D83" s="21"/>
      <c r="E83" s="21"/>
      <c r="F83" s="21"/>
      <c r="G83" s="21"/>
      <c r="H83" s="130"/>
      <c r="I83" s="21"/>
    </row>
    <row r="84" spans="2:9" ht="12.75">
      <c r="B84" s="21"/>
      <c r="C84" s="21"/>
      <c r="D84" s="21"/>
      <c r="E84" s="21"/>
      <c r="F84" s="21"/>
      <c r="G84" s="21"/>
      <c r="H84" s="130"/>
      <c r="I84" s="21"/>
    </row>
    <row r="85" spans="2:9" ht="12.75">
      <c r="B85" s="21"/>
      <c r="C85" s="21"/>
      <c r="D85" s="21"/>
      <c r="E85" s="21"/>
      <c r="F85" s="21"/>
      <c r="G85" s="21"/>
      <c r="H85" s="130"/>
      <c r="I85" s="21"/>
    </row>
    <row r="86" spans="2:9" ht="12.75">
      <c r="B86" s="21"/>
      <c r="C86" s="21"/>
      <c r="D86" s="21"/>
      <c r="E86" s="21"/>
      <c r="F86" s="21"/>
      <c r="G86" s="21"/>
      <c r="H86" s="130"/>
      <c r="I86" s="21"/>
    </row>
    <row r="87" spans="2:9" ht="12.75">
      <c r="B87" s="21"/>
      <c r="C87" s="21"/>
      <c r="D87" s="21"/>
      <c r="E87" s="21"/>
      <c r="F87" s="21"/>
      <c r="G87" s="21"/>
      <c r="H87" s="130"/>
      <c r="I87" s="21"/>
    </row>
    <row r="88" spans="2:9" ht="12.75">
      <c r="B88" s="21"/>
      <c r="C88" s="21"/>
      <c r="D88" s="21"/>
      <c r="E88" s="21"/>
      <c r="F88" s="21"/>
      <c r="G88" s="21"/>
      <c r="H88" s="130"/>
      <c r="I88" s="21"/>
    </row>
    <row r="89" spans="2:9" ht="12.75">
      <c r="B89" s="21"/>
      <c r="C89" s="21"/>
      <c r="D89" s="21"/>
      <c r="E89" s="21"/>
      <c r="F89" s="21"/>
      <c r="G89" s="21"/>
      <c r="H89" s="130"/>
      <c r="I89" s="21"/>
    </row>
    <row r="90" spans="2:9" ht="12.75">
      <c r="B90" s="21"/>
      <c r="C90" s="21"/>
      <c r="D90" s="21"/>
      <c r="E90" s="21"/>
      <c r="F90" s="21"/>
      <c r="G90" s="21"/>
      <c r="H90" s="130"/>
      <c r="I90" s="21"/>
    </row>
    <row r="91" spans="2:9" ht="12.75">
      <c r="B91" s="21"/>
      <c r="C91" s="21"/>
      <c r="D91" s="21"/>
      <c r="E91" s="21"/>
      <c r="F91" s="21"/>
      <c r="G91" s="21"/>
      <c r="H91" s="130"/>
      <c r="I91" s="21"/>
    </row>
    <row r="92" spans="2:9" ht="12.75">
      <c r="B92" s="21"/>
      <c r="C92" s="21"/>
      <c r="D92" s="21"/>
      <c r="E92" s="21"/>
      <c r="F92" s="21"/>
      <c r="G92" s="21"/>
      <c r="H92" s="130"/>
      <c r="I92" s="21"/>
    </row>
    <row r="93" spans="2:9" ht="12.75">
      <c r="B93" s="21"/>
      <c r="C93" s="21"/>
      <c r="D93" s="21"/>
      <c r="E93" s="21"/>
      <c r="F93" s="21"/>
      <c r="G93" s="21"/>
      <c r="H93" s="130"/>
      <c r="I93" s="21"/>
    </row>
  </sheetData>
  <mergeCells count="6">
    <mergeCell ref="B8:C8"/>
    <mergeCell ref="D8:H8"/>
    <mergeCell ref="I8:I9"/>
    <mergeCell ref="B2:I2"/>
    <mergeCell ref="B4:I4"/>
    <mergeCell ref="B6:I6"/>
  </mergeCells>
  <printOptions horizontalCentered="1"/>
  <pageMargins left="0.35433070866141736" right="0.2362204724409449" top="0.4330708661417323" bottom="0.8267716535433072" header="0" footer="0"/>
  <pageSetup fitToHeight="2" fitToWidth="1" horizontalDpi="600" verticalDpi="600" orientation="landscape" scale="85" r:id="rId2"/>
  <headerFooter alignWithMargins="0">
    <oddFooter>&amp;R&amp;P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IFE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IFE</dc:creator>
  <cp:keywords/>
  <dc:description/>
  <cp:lastModifiedBy>Admin</cp:lastModifiedBy>
  <cp:lastPrinted>2008-08-25T00:13:38Z</cp:lastPrinted>
  <dcterms:created xsi:type="dcterms:W3CDTF">2008-07-30T17:09:42Z</dcterms:created>
  <dcterms:modified xsi:type="dcterms:W3CDTF">2008-08-25T00:15:20Z</dcterms:modified>
  <cp:category/>
  <cp:version/>
  <cp:contentType/>
  <cp:contentStatus/>
</cp:coreProperties>
</file>